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240" yWindow="65401" windowWidth="8940" windowHeight="5745" tabRatio="601" firstSheet="1" activeTab="12"/>
  </bookViews>
  <sheets>
    <sheet name="Nov97" sheetId="1" r:id="rId1"/>
    <sheet name="Dic97" sheetId="2" r:id="rId2"/>
    <sheet name="Ene" sheetId="3" r:id="rId3"/>
    <sheet name="Feb" sheetId="4" r:id="rId4"/>
    <sheet name="Mar" sheetId="5" r:id="rId5"/>
    <sheet name="Abr" sheetId="6" r:id="rId6"/>
    <sheet name="May" sheetId="7" r:id="rId7"/>
    <sheet name="Jun" sheetId="8" r:id="rId8"/>
    <sheet name="Jul" sheetId="9" r:id="rId9"/>
    <sheet name="Ago" sheetId="10" r:id="rId10"/>
    <sheet name="Sep" sheetId="11" r:id="rId11"/>
    <sheet name="Oct" sheetId="12" r:id="rId12"/>
    <sheet name="Flujo" sheetId="13" r:id="rId13"/>
  </sheets>
  <definedNames>
    <definedName name="_xlnm.Print_Area" localSheetId="12">'Flujo'!$A$1:$K$23</definedName>
    <definedName name="_xlnm.Print_Titles" localSheetId="12">'Flujo'!$A:$B,'Flujo'!$2:$2</definedName>
  </definedNames>
  <calcPr fullCalcOnLoad="1"/>
</workbook>
</file>

<file path=xl/sharedStrings.xml><?xml version="1.0" encoding="utf-8"?>
<sst xmlns="http://schemas.openxmlformats.org/spreadsheetml/2006/main" count="797" uniqueCount="116">
  <si>
    <t>MES DE NOVIEMBRE DE 1997</t>
  </si>
  <si>
    <t>INGRESOS (VENTAS)</t>
  </si>
  <si>
    <t>Fecha</t>
  </si>
  <si>
    <t>Concepto</t>
  </si>
  <si>
    <t>Total</t>
  </si>
  <si>
    <t>EGRESOS (Gastos)</t>
  </si>
  <si>
    <t>MES DE DICIEMBRE DE 1997</t>
  </si>
  <si>
    <t>Saldo del mes anterior</t>
  </si>
  <si>
    <t>TOTAL DE INGRESOS</t>
  </si>
  <si>
    <t>INGRESOS: PERFIL *</t>
  </si>
  <si>
    <t>Egresos por compras</t>
  </si>
  <si>
    <t>TOTAL DE EGRESOS</t>
  </si>
  <si>
    <t>dic – 97</t>
  </si>
  <si>
    <t>SALDO DEL MES</t>
  </si>
  <si>
    <t>MES DE ENERO DE 1998</t>
  </si>
  <si>
    <t>MES DE FEBRERO DE 1998</t>
  </si>
  <si>
    <t>TOTAL INGRESOS DEL MES</t>
  </si>
  <si>
    <t>TOTAL GASTOS DEL MES</t>
  </si>
  <si>
    <t>MES DE MARZO DE 1998</t>
  </si>
  <si>
    <t>MES DE ABRIL DE 1998</t>
  </si>
  <si>
    <t>MES DE MAYO DE 1998</t>
  </si>
  <si>
    <t>MES DE JUNIO DE 1998</t>
  </si>
  <si>
    <t>MES DE JULIO DE 1998</t>
  </si>
  <si>
    <t>MES DE AGOSTO DE 1998</t>
  </si>
  <si>
    <t>MES DE SEPTIEMBRE DE 1998</t>
  </si>
  <si>
    <t>MES DE OCTUBRE DE 1998</t>
  </si>
  <si>
    <t>en soles</t>
  </si>
  <si>
    <t>Pago de luz</t>
  </si>
  <si>
    <t>Otros gastos (mantenimiento de máquina)</t>
  </si>
  <si>
    <t>Pago de cuota préstamo</t>
  </si>
  <si>
    <t>Ingreso extraordinaria actividad socias</t>
  </si>
  <si>
    <t>Cant</t>
  </si>
  <si>
    <t>Compra de muestras</t>
  </si>
  <si>
    <t>Tela de peluche</t>
  </si>
  <si>
    <t>Movilidades el mes</t>
  </si>
  <si>
    <t xml:space="preserve">                                                                                      </t>
  </si>
  <si>
    <t>CUOTA DEL PRESTAMO</t>
  </si>
  <si>
    <t>Guantes de algodón</t>
  </si>
  <si>
    <t>Guantes de novia</t>
  </si>
  <si>
    <t>Servicio de Guantes</t>
  </si>
  <si>
    <t>Gorro navideño grande</t>
  </si>
  <si>
    <t>Gorro navideño mediano</t>
  </si>
  <si>
    <t>Lazo navideño grande</t>
  </si>
  <si>
    <t>Lazo navideño mediano</t>
  </si>
  <si>
    <t>Juego lacitos</t>
  </si>
  <si>
    <t>Biseras</t>
  </si>
  <si>
    <t>Cartucheras</t>
  </si>
  <si>
    <t xml:space="preserve">Polo adultos </t>
  </si>
  <si>
    <t>Polo niños</t>
  </si>
  <si>
    <t>Faldas</t>
  </si>
  <si>
    <t>Blusas</t>
  </si>
  <si>
    <t>vestidos niñas</t>
  </si>
  <si>
    <t>Pantalón buzo</t>
  </si>
  <si>
    <t>Polo buzo</t>
  </si>
  <si>
    <t>Pana roja</t>
  </si>
  <si>
    <t>Accesorios máquinas y equipo</t>
  </si>
  <si>
    <t>Impermeable rojo</t>
  </si>
  <si>
    <t>Tela poliseda</t>
  </si>
  <si>
    <t>Jersey delgado para forro</t>
  </si>
  <si>
    <t>Conos hilo elástico</t>
  </si>
  <si>
    <t>Rollo elástico</t>
  </si>
  <si>
    <t>Pasador</t>
  </si>
  <si>
    <t>Compra de máquinas remalladora (1) $650</t>
  </si>
  <si>
    <t>Cartón duplex</t>
  </si>
  <si>
    <t>Adorno navidad(lentejuelas, campanas,perlas</t>
  </si>
  <si>
    <t>Hilo dorado</t>
  </si>
  <si>
    <t>Hilo remalle y costura</t>
  </si>
  <si>
    <t>Mercería:Cintas (doradas u otras)y blondas</t>
  </si>
  <si>
    <t>Cierres</t>
  </si>
  <si>
    <t xml:space="preserve">Pago de mano de obra </t>
  </si>
  <si>
    <t>Comisión por ventas</t>
  </si>
  <si>
    <t>Otros</t>
  </si>
  <si>
    <t>Bolsas, etiquetas etc</t>
  </si>
  <si>
    <t>Pago mano de obra  ayudantes</t>
  </si>
  <si>
    <t>Botas navideñas grandes</t>
  </si>
  <si>
    <t>botas chicas navideñas</t>
  </si>
  <si>
    <t>100 doc</t>
  </si>
  <si>
    <t>40 doc</t>
  </si>
  <si>
    <t>20 doc</t>
  </si>
  <si>
    <t>14 doc</t>
  </si>
  <si>
    <t>50 doc</t>
  </si>
  <si>
    <t>30 doc</t>
  </si>
  <si>
    <t xml:space="preserve">20 doc </t>
  </si>
  <si>
    <t>Shorts</t>
  </si>
  <si>
    <t>10 doc</t>
  </si>
  <si>
    <t>Tela poliseda/tela vestiditos/shorts</t>
  </si>
  <si>
    <t>Tela de peluche/tela jeans/</t>
  </si>
  <si>
    <t xml:space="preserve">Tela Impermeable/otras telas </t>
  </si>
  <si>
    <t>Jersey delgado para forro/algodón punto</t>
  </si>
  <si>
    <t>3 doc</t>
  </si>
  <si>
    <t>Otros/accesorios biseras</t>
  </si>
  <si>
    <t>120 doc</t>
  </si>
  <si>
    <t>50 paq</t>
  </si>
  <si>
    <t>Pasador/botones</t>
  </si>
  <si>
    <t>150 doc</t>
  </si>
  <si>
    <t>Otros/robo</t>
  </si>
  <si>
    <t>Otros/prétamo accidente hermano</t>
  </si>
  <si>
    <t>400 doc</t>
  </si>
  <si>
    <t>Ingresos-ventas/prestamo</t>
  </si>
  <si>
    <t xml:space="preserve">Jersey  de algodón </t>
  </si>
  <si>
    <t>Encaje guantes de novia</t>
  </si>
  <si>
    <t>Tela poliseda/tul fino</t>
  </si>
  <si>
    <t>270 doc</t>
  </si>
  <si>
    <t>90 doc</t>
  </si>
  <si>
    <t>Pago mano de obra y empresario</t>
  </si>
  <si>
    <t xml:space="preserve">Ingreso extraordinaria </t>
  </si>
  <si>
    <t>Pantalón buzo/servicio</t>
  </si>
  <si>
    <t>Algodón Afranelado</t>
  </si>
  <si>
    <t>Préstamo $ 2000</t>
  </si>
  <si>
    <t>Compra de máquinas rectas (1) $850</t>
  </si>
  <si>
    <t>Ingreso extraordinaria/Aporte capital</t>
  </si>
  <si>
    <t>Pantalón buzo/servicios</t>
  </si>
  <si>
    <t>Ingresos-ventas (prestamo)</t>
  </si>
  <si>
    <t>Otros gastos (otros prestamos)</t>
  </si>
  <si>
    <t>FLUJO DE LA ACTIVIDAD ECONOMICA</t>
  </si>
  <si>
    <t>CUADERNO CONTABILIDAD DE EMPRESA______________________________________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</si>
</sst>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0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0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6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2" fontId="2" fillId="0" borderId="9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/>
    </xf>
    <xf numFmtId="17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17" fontId="1" fillId="0" borderId="13" xfId="0" applyNumberFormat="1" applyFont="1" applyBorder="1" applyAlignment="1">
      <alignment horizontal="centerContinuous"/>
    </xf>
    <xf numFmtId="2" fontId="0" fillId="0" borderId="2" xfId="0" applyNumberFormat="1" applyBorder="1" applyAlignment="1">
      <alignment horizontal="right"/>
    </xf>
    <xf numFmtId="17" fontId="1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7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17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177" fontId="0" fillId="0" borderId="0" xfId="16" applyBorder="1" applyAlignment="1">
      <alignment horizontal="center"/>
    </xf>
    <xf numFmtId="177" fontId="1" fillId="0" borderId="0" xfId="16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77" fontId="1" fillId="0" borderId="0" xfId="16" applyFont="1" applyBorder="1" applyAlignment="1">
      <alignment horizontal="center"/>
    </xf>
    <xf numFmtId="0" fontId="1" fillId="0" borderId="16" xfId="0" applyFont="1" applyBorder="1" applyAlignment="1">
      <alignment/>
    </xf>
    <xf numFmtId="17" fontId="1" fillId="0" borderId="17" xfId="0" applyNumberFormat="1" applyFont="1" applyBorder="1" applyAlignment="1">
      <alignment horizontal="center"/>
    </xf>
    <xf numFmtId="17" fontId="1" fillId="0" borderId="18" xfId="0" applyNumberFormat="1" applyFont="1" applyBorder="1" applyAlignment="1">
      <alignment horizontal="center"/>
    </xf>
    <xf numFmtId="17" fontId="1" fillId="0" borderId="19" xfId="0" applyNumberFormat="1" applyFont="1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20" xfId="0" applyNumberFormat="1" applyBorder="1" applyAlignment="1">
      <alignment horizontal="right"/>
    </xf>
    <xf numFmtId="1" fontId="0" fillId="0" borderId="16" xfId="0" applyNumberFormat="1" applyBorder="1" applyAlignment="1">
      <alignment/>
    </xf>
    <xf numFmtId="1" fontId="1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1" fillId="0" borderId="16" xfId="0" applyNumberFormat="1" applyFont="1" applyBorder="1" applyAlignment="1">
      <alignment horizontal="right"/>
    </xf>
    <xf numFmtId="177" fontId="0" fillId="0" borderId="0" xfId="16" applyBorder="1" applyAlignment="1">
      <alignment horizontal="right"/>
    </xf>
    <xf numFmtId="177" fontId="1" fillId="0" borderId="0" xfId="16" applyFont="1" applyBorder="1" applyAlignment="1">
      <alignment/>
    </xf>
    <xf numFmtId="0" fontId="0" fillId="0" borderId="2" xfId="0" applyBorder="1" applyAlignment="1">
      <alignment horizontal="right"/>
    </xf>
    <xf numFmtId="177" fontId="0" fillId="0" borderId="2" xfId="16" applyBorder="1" applyAlignment="1">
      <alignment horizontal="right"/>
    </xf>
    <xf numFmtId="177" fontId="0" fillId="0" borderId="1" xfId="16" applyBorder="1" applyAlignment="1">
      <alignment horizontal="right"/>
    </xf>
    <xf numFmtId="177" fontId="1" fillId="0" borderId="1" xfId="16" applyFont="1" applyBorder="1" applyAlignment="1">
      <alignment horizontal="right"/>
    </xf>
    <xf numFmtId="177" fontId="1" fillId="0" borderId="16" xfId="16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G28" sqref="G28"/>
    </sheetView>
  </sheetViews>
  <sheetFormatPr defaultColWidth="11.421875" defaultRowHeight="12.75"/>
  <cols>
    <col min="1" max="2" width="6.421875" style="0" customWidth="1"/>
    <col min="3" max="3" width="32.421875" style="0" customWidth="1"/>
    <col min="4" max="4" width="12.57421875" style="0" customWidth="1"/>
    <col min="5" max="5" width="6.00390625" style="0" customWidth="1"/>
    <col min="6" max="6" width="7.57421875" style="0" customWidth="1"/>
    <col min="7" max="7" width="6.57421875" style="0" customWidth="1"/>
    <col min="8" max="8" width="36.421875" style="0" customWidth="1"/>
    <col min="9" max="9" width="13.28125" style="0" customWidth="1"/>
  </cols>
  <sheetData>
    <row r="1" spans="1:9" ht="15.75">
      <c r="A1" s="72" t="s">
        <v>115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72" t="s">
        <v>0</v>
      </c>
      <c r="B2" s="72"/>
      <c r="C2" s="72"/>
      <c r="D2" s="72"/>
      <c r="E2" s="72"/>
      <c r="F2" s="72"/>
      <c r="G2" s="72"/>
      <c r="H2" s="72"/>
      <c r="I2" s="72"/>
    </row>
    <row r="3" ht="13.5" thickBot="1"/>
    <row r="4" spans="1:9" ht="15.75">
      <c r="A4" s="69" t="s">
        <v>1</v>
      </c>
      <c r="B4" s="70"/>
      <c r="C4" s="70"/>
      <c r="D4" s="71"/>
      <c r="F4" s="69" t="s">
        <v>5</v>
      </c>
      <c r="G4" s="70"/>
      <c r="H4" s="70"/>
      <c r="I4" s="71"/>
    </row>
    <row r="5" spans="1:9" ht="12.75">
      <c r="A5" s="5" t="s">
        <v>2</v>
      </c>
      <c r="B5" s="5" t="s">
        <v>31</v>
      </c>
      <c r="C5" s="5" t="s">
        <v>3</v>
      </c>
      <c r="D5" s="5" t="s">
        <v>35</v>
      </c>
      <c r="E5" s="4"/>
      <c r="F5" s="5" t="s">
        <v>2</v>
      </c>
      <c r="G5" s="5" t="s">
        <v>31</v>
      </c>
      <c r="H5" s="5" t="s">
        <v>3</v>
      </c>
      <c r="I5" s="5" t="s">
        <v>4</v>
      </c>
    </row>
    <row r="6" spans="1:9" ht="12.75">
      <c r="A6" s="3">
        <v>36117</v>
      </c>
      <c r="B6" s="3"/>
      <c r="C6" s="1" t="s">
        <v>108</v>
      </c>
      <c r="D6" s="2">
        <f>2000*2.68</f>
        <v>5360</v>
      </c>
      <c r="F6" s="3"/>
      <c r="G6" s="3"/>
      <c r="H6" s="1" t="s">
        <v>109</v>
      </c>
      <c r="I6" s="2">
        <f>850*2.72</f>
        <v>2312</v>
      </c>
    </row>
    <row r="7" spans="1:9" ht="12.75">
      <c r="A7" s="1"/>
      <c r="B7" s="1"/>
      <c r="C7" s="1" t="s">
        <v>37</v>
      </c>
      <c r="D7" s="2"/>
      <c r="F7" s="3"/>
      <c r="G7" s="3"/>
      <c r="H7" s="1" t="s">
        <v>62</v>
      </c>
      <c r="I7" s="2">
        <f>650*2.72</f>
        <v>1768.0000000000002</v>
      </c>
    </row>
    <row r="8" spans="1:9" ht="12.75">
      <c r="A8" s="1"/>
      <c r="B8" s="1"/>
      <c r="C8" s="1" t="s">
        <v>38</v>
      </c>
      <c r="D8" s="2"/>
      <c r="F8" s="1"/>
      <c r="G8" s="1"/>
      <c r="H8" s="1" t="s">
        <v>55</v>
      </c>
      <c r="I8" s="1">
        <f>28+0.5+30+3+9+34</f>
        <v>104.5</v>
      </c>
    </row>
    <row r="9" spans="1:9" ht="12.75">
      <c r="A9" s="1"/>
      <c r="B9" s="1"/>
      <c r="C9" s="1" t="s">
        <v>39</v>
      </c>
      <c r="D9" s="2"/>
      <c r="F9" s="3"/>
      <c r="G9" s="3"/>
      <c r="H9" s="1" t="s">
        <v>54</v>
      </c>
      <c r="I9" s="2">
        <f>221.8+15+12</f>
        <v>248.8</v>
      </c>
    </row>
    <row r="10" spans="1:9" ht="12.75">
      <c r="A10" s="1"/>
      <c r="B10" s="1"/>
      <c r="C10" s="1" t="s">
        <v>40</v>
      </c>
      <c r="D10" s="2"/>
      <c r="F10" s="3"/>
      <c r="G10" s="3"/>
      <c r="H10" s="1" t="s">
        <v>56</v>
      </c>
      <c r="I10" s="2">
        <f>350</f>
        <v>350</v>
      </c>
    </row>
    <row r="11" spans="1:9" ht="12.75">
      <c r="A11" s="1"/>
      <c r="B11" s="1"/>
      <c r="C11" s="1" t="s">
        <v>41</v>
      </c>
      <c r="D11" s="2"/>
      <c r="F11" s="3"/>
      <c r="G11" s="3"/>
      <c r="H11" s="1" t="s">
        <v>33</v>
      </c>
      <c r="I11" s="1">
        <f>47.19+659</f>
        <v>706.19</v>
      </c>
    </row>
    <row r="12" spans="1:9" ht="12.75">
      <c r="A12" s="1"/>
      <c r="B12" s="1"/>
      <c r="C12" s="1" t="s">
        <v>42</v>
      </c>
      <c r="D12" s="2"/>
      <c r="F12" s="3"/>
      <c r="G12" s="3"/>
      <c r="H12" t="s">
        <v>57</v>
      </c>
      <c r="I12" s="2">
        <f>17.5+98</f>
        <v>115.5</v>
      </c>
    </row>
    <row r="13" spans="1:9" ht="12.75">
      <c r="A13" s="1"/>
      <c r="B13" s="1"/>
      <c r="C13" s="1" t="s">
        <v>43</v>
      </c>
      <c r="D13" s="2"/>
      <c r="F13" s="3"/>
      <c r="G13" s="3"/>
      <c r="H13" t="s">
        <v>107</v>
      </c>
      <c r="I13" s="2"/>
    </row>
    <row r="14" spans="1:9" ht="12.75">
      <c r="A14" s="1"/>
      <c r="B14" s="1"/>
      <c r="C14" s="1" t="s">
        <v>44</v>
      </c>
      <c r="D14" s="2"/>
      <c r="F14" s="3"/>
      <c r="G14" s="3"/>
      <c r="H14" s="1" t="s">
        <v>58</v>
      </c>
      <c r="I14" s="2">
        <f>14</f>
        <v>14</v>
      </c>
    </row>
    <row r="15" spans="1:9" ht="12.75">
      <c r="A15" s="1"/>
      <c r="B15" s="1"/>
      <c r="C15" s="1" t="s">
        <v>45</v>
      </c>
      <c r="D15" s="2"/>
      <c r="F15" s="3"/>
      <c r="G15" s="3"/>
      <c r="H15" s="1" t="s">
        <v>59</v>
      </c>
      <c r="I15" s="2">
        <f>20</f>
        <v>20</v>
      </c>
    </row>
    <row r="16" spans="1:9" ht="12.75">
      <c r="A16" s="1"/>
      <c r="B16" s="1"/>
      <c r="C16" s="1" t="s">
        <v>46</v>
      </c>
      <c r="D16" s="2"/>
      <c r="F16" s="3"/>
      <c r="G16" s="3"/>
      <c r="H16" s="1" t="s">
        <v>60</v>
      </c>
      <c r="I16" s="2"/>
    </row>
    <row r="17" spans="1:9" ht="12.75">
      <c r="A17" s="1"/>
      <c r="B17" s="1"/>
      <c r="C17" t="s">
        <v>47</v>
      </c>
      <c r="D17" s="2"/>
      <c r="F17" s="3"/>
      <c r="G17" s="3"/>
      <c r="H17" s="1" t="s">
        <v>61</v>
      </c>
      <c r="I17" s="2">
        <v>12.5</v>
      </c>
    </row>
    <row r="18" spans="1:9" ht="12.75">
      <c r="A18" s="1"/>
      <c r="B18" s="1"/>
      <c r="C18" s="1" t="s">
        <v>48</v>
      </c>
      <c r="D18" s="10"/>
      <c r="E18" s="11"/>
      <c r="F18" s="3"/>
      <c r="G18" s="3"/>
      <c r="H18" s="1" t="s">
        <v>63</v>
      </c>
      <c r="I18" s="2"/>
    </row>
    <row r="19" spans="1:9" ht="12.75">
      <c r="A19" s="1"/>
      <c r="B19" s="1"/>
      <c r="C19" s="1" t="s">
        <v>49</v>
      </c>
      <c r="D19" s="2"/>
      <c r="F19" s="3"/>
      <c r="G19" s="3"/>
      <c r="H19" s="1" t="s">
        <v>64</v>
      </c>
      <c r="I19" s="2">
        <f>8.5+5.4+20+7+8</f>
        <v>48.9</v>
      </c>
    </row>
    <row r="20" spans="1:9" ht="12.75">
      <c r="A20" s="1"/>
      <c r="B20" s="1"/>
      <c r="C20" s="1" t="s">
        <v>50</v>
      </c>
      <c r="D20" s="2"/>
      <c r="F20" s="3"/>
      <c r="G20" s="3"/>
      <c r="H20" s="1" t="s">
        <v>67</v>
      </c>
      <c r="I20" s="2">
        <f>16+10</f>
        <v>26</v>
      </c>
    </row>
    <row r="21" spans="1:9" ht="12.75">
      <c r="A21" s="1"/>
      <c r="B21" s="1"/>
      <c r="C21" s="1" t="s">
        <v>51</v>
      </c>
      <c r="D21" s="2"/>
      <c r="F21" s="1"/>
      <c r="G21" s="1"/>
      <c r="H21" s="1" t="s">
        <v>65</v>
      </c>
      <c r="I21" s="2"/>
    </row>
    <row r="22" spans="1:9" ht="12.75">
      <c r="A22" s="1"/>
      <c r="B22" s="1"/>
      <c r="C22" t="s">
        <v>52</v>
      </c>
      <c r="D22" s="1"/>
      <c r="F22" s="1"/>
      <c r="G22" s="32"/>
      <c r="H22" s="1" t="s">
        <v>66</v>
      </c>
      <c r="I22" s="2">
        <f>67+40</f>
        <v>107</v>
      </c>
    </row>
    <row r="23" spans="1:9" ht="12.75">
      <c r="A23" s="1"/>
      <c r="B23" s="1"/>
      <c r="C23" s="1" t="s">
        <v>53</v>
      </c>
      <c r="D23" s="1"/>
      <c r="F23" s="1"/>
      <c r="G23" s="1"/>
      <c r="H23" s="1" t="s">
        <v>32</v>
      </c>
      <c r="I23" s="2">
        <f>5.5+2+4.5</f>
        <v>12</v>
      </c>
    </row>
    <row r="24" spans="1:9" ht="12.75">
      <c r="A24" s="1"/>
      <c r="B24" s="1"/>
      <c r="C24" s="1" t="s">
        <v>110</v>
      </c>
      <c r="D24" s="1">
        <v>2000</v>
      </c>
      <c r="F24" s="1"/>
      <c r="G24" s="1"/>
      <c r="H24" s="1" t="s">
        <v>68</v>
      </c>
      <c r="I24" s="1"/>
    </row>
    <row r="25" spans="1:9" ht="12.75">
      <c r="A25" s="1"/>
      <c r="B25" s="1"/>
      <c r="C25" s="1" t="s">
        <v>74</v>
      </c>
      <c r="D25" s="1"/>
      <c r="F25" s="1"/>
      <c r="G25" s="1"/>
      <c r="H25" s="1" t="s">
        <v>71</v>
      </c>
      <c r="I25" s="1">
        <v>12.6</v>
      </c>
    </row>
    <row r="26" spans="1:9" ht="12.75">
      <c r="A26" s="1"/>
      <c r="B26" s="1"/>
      <c r="C26" t="s">
        <v>75</v>
      </c>
      <c r="D26" s="1"/>
      <c r="F26" s="1"/>
      <c r="G26" s="1"/>
      <c r="H26" s="1" t="s">
        <v>72</v>
      </c>
      <c r="I26" s="1">
        <f>15+40+9</f>
        <v>64</v>
      </c>
    </row>
    <row r="27" spans="1:9" ht="12.75">
      <c r="A27" s="1"/>
      <c r="B27" s="1"/>
      <c r="C27" s="1"/>
      <c r="D27" s="1"/>
      <c r="F27" s="1"/>
      <c r="G27" s="1"/>
      <c r="H27" s="1" t="s">
        <v>27</v>
      </c>
      <c r="I27" s="1">
        <v>45</v>
      </c>
    </row>
    <row r="28" spans="1:9" ht="12.75">
      <c r="A28" s="1"/>
      <c r="B28" s="1"/>
      <c r="C28" s="1"/>
      <c r="D28" s="1"/>
      <c r="F28" s="1"/>
      <c r="G28" s="1"/>
      <c r="H28" t="s">
        <v>70</v>
      </c>
      <c r="I28" s="2"/>
    </row>
    <row r="29" spans="1:9" ht="12.75">
      <c r="A29" s="1"/>
      <c r="B29" s="1"/>
      <c r="C29" s="1"/>
      <c r="D29" s="1"/>
      <c r="F29" s="1"/>
      <c r="G29" s="1"/>
      <c r="H29" s="1" t="s">
        <v>104</v>
      </c>
      <c r="I29" s="2">
        <f>80*8</f>
        <v>640</v>
      </c>
    </row>
    <row r="30" spans="1:9" ht="12.75">
      <c r="A30" s="1"/>
      <c r="B30" s="1"/>
      <c r="C30" s="1"/>
      <c r="D30" s="1"/>
      <c r="F30" s="1"/>
      <c r="G30" s="1"/>
      <c r="H30" s="1" t="s">
        <v>73</v>
      </c>
      <c r="I30" s="2">
        <f>200*2</f>
        <v>400</v>
      </c>
    </row>
    <row r="31" spans="1:9" ht="12.75">
      <c r="A31" s="1"/>
      <c r="B31" s="1"/>
      <c r="C31" s="1"/>
      <c r="D31" s="1"/>
      <c r="F31" s="1"/>
      <c r="G31" s="1"/>
      <c r="H31" s="1" t="s">
        <v>69</v>
      </c>
      <c r="I31" s="2"/>
    </row>
    <row r="32" spans="1:9" ht="12.75">
      <c r="A32" s="1"/>
      <c r="B32" s="1"/>
      <c r="C32" s="1"/>
      <c r="D32" s="1"/>
      <c r="F32" s="1"/>
      <c r="G32" s="1"/>
      <c r="H32" s="1" t="s">
        <v>34</v>
      </c>
      <c r="I32" s="2">
        <v>95</v>
      </c>
    </row>
    <row r="33" spans="1:8" ht="13.5" thickBot="1">
      <c r="A33" s="12"/>
      <c r="B33" s="12"/>
      <c r="C33" s="12"/>
      <c r="D33" s="12"/>
      <c r="F33" s="12"/>
      <c r="G33" s="1"/>
      <c r="H33" s="12" t="s">
        <v>28</v>
      </c>
    </row>
    <row r="34" spans="1:9" ht="16.5" thickBot="1">
      <c r="A34" s="13" t="s">
        <v>16</v>
      </c>
      <c r="B34" s="14"/>
      <c r="C34" s="14"/>
      <c r="D34" s="15">
        <f>SUM(D6:D33)</f>
        <v>7360</v>
      </c>
      <c r="E34" s="16"/>
      <c r="F34" s="13" t="s">
        <v>17</v>
      </c>
      <c r="G34" s="14"/>
      <c r="H34" s="14"/>
      <c r="I34" s="15">
        <f>SUM(I6:I33)</f>
        <v>7101.99</v>
      </c>
    </row>
    <row r="35" ht="13.5" thickBot="1"/>
    <row r="36" spans="6:9" ht="13.5" thickBot="1">
      <c r="F36" s="35" t="s">
        <v>36</v>
      </c>
      <c r="G36" s="36"/>
      <c r="H36" s="36"/>
      <c r="I36" s="37"/>
    </row>
  </sheetData>
  <mergeCells count="4">
    <mergeCell ref="A4:D4"/>
    <mergeCell ref="A2:I2"/>
    <mergeCell ref="F4:I4"/>
    <mergeCell ref="A1:I1"/>
  </mergeCells>
  <printOptions horizontalCentered="1"/>
  <pageMargins left="0.11811023622047245" right="0.5511811023622047" top="1.0236220472440944" bottom="1" header="0.2755905511811024" footer="0"/>
  <pageSetup horizontalDpi="360" verticalDpi="360" orientation="landscape" paperSize="9" scale="82" r:id="rId1"/>
  <headerFooter alignWithMargins="0">
    <oddHeader>&amp;R&amp;"Arial,Negrita"RECURSOS S.A.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G28" sqref="G28"/>
    </sheetView>
  </sheetViews>
  <sheetFormatPr defaultColWidth="11.421875" defaultRowHeight="12.75"/>
  <cols>
    <col min="1" max="2" width="8.7109375" style="0" customWidth="1"/>
    <col min="3" max="3" width="31.8515625" style="0" customWidth="1"/>
    <col min="4" max="4" width="9.140625" style="0" customWidth="1"/>
    <col min="5" max="5" width="6.00390625" style="0" customWidth="1"/>
    <col min="6" max="7" width="7.57421875" style="0" customWidth="1"/>
    <col min="8" max="8" width="34.8515625" style="0" customWidth="1"/>
    <col min="9" max="9" width="10.421875" style="0" customWidth="1"/>
  </cols>
  <sheetData>
    <row r="1" spans="1:9" ht="15.75">
      <c r="A1" s="72" t="s">
        <v>115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72" t="s">
        <v>23</v>
      </c>
      <c r="B2" s="72"/>
      <c r="C2" s="72"/>
      <c r="D2" s="72"/>
      <c r="E2" s="72"/>
      <c r="F2" s="72"/>
      <c r="G2" s="72"/>
      <c r="H2" s="72"/>
      <c r="I2" s="72"/>
    </row>
    <row r="3" ht="13.5" thickBot="1"/>
    <row r="4" spans="1:9" ht="15.75">
      <c r="A4" s="69" t="s">
        <v>1</v>
      </c>
      <c r="B4" s="70"/>
      <c r="C4" s="70"/>
      <c r="D4" s="71"/>
      <c r="F4" s="69" t="s">
        <v>5</v>
      </c>
      <c r="G4" s="70"/>
      <c r="H4" s="70"/>
      <c r="I4" s="71"/>
    </row>
    <row r="5" spans="1:9" ht="13.5" thickBot="1">
      <c r="A5" s="6"/>
      <c r="B5" s="7"/>
      <c r="C5" s="31" t="s">
        <v>26</v>
      </c>
      <c r="D5" s="8"/>
      <c r="F5" s="6"/>
      <c r="G5" s="7"/>
      <c r="H5" s="7"/>
      <c r="I5" s="8"/>
    </row>
    <row r="6" spans="1:9" ht="12.75">
      <c r="A6" s="5" t="s">
        <v>2</v>
      </c>
      <c r="B6" s="5" t="s">
        <v>31</v>
      </c>
      <c r="C6" s="5" t="s">
        <v>3</v>
      </c>
      <c r="D6" s="5" t="s">
        <v>4</v>
      </c>
      <c r="E6" s="4"/>
      <c r="F6" s="5" t="s">
        <v>2</v>
      </c>
      <c r="G6" s="5" t="s">
        <v>31</v>
      </c>
      <c r="H6" s="5" t="s">
        <v>3</v>
      </c>
      <c r="I6" s="5" t="s">
        <v>4</v>
      </c>
    </row>
    <row r="7" spans="1:9" ht="12.75">
      <c r="A7" s="1"/>
      <c r="B7" s="1"/>
      <c r="C7" s="1" t="s">
        <v>37</v>
      </c>
      <c r="D7" s="2"/>
      <c r="F7" s="3"/>
      <c r="G7" s="3"/>
      <c r="H7" s="1" t="s">
        <v>99</v>
      </c>
      <c r="I7" s="2"/>
    </row>
    <row r="8" spans="1:9" ht="12.75">
      <c r="A8" s="1"/>
      <c r="B8" s="1"/>
      <c r="C8" s="1" t="s">
        <v>38</v>
      </c>
      <c r="D8" s="2"/>
      <c r="F8" s="1"/>
      <c r="G8" s="1"/>
      <c r="H8" s="1" t="s">
        <v>100</v>
      </c>
      <c r="I8" s="1"/>
    </row>
    <row r="9" spans="1:9" ht="12.75">
      <c r="A9" s="1"/>
      <c r="B9" s="1" t="s">
        <v>97</v>
      </c>
      <c r="C9" s="1" t="s">
        <v>39</v>
      </c>
      <c r="D9" s="2">
        <v>880</v>
      </c>
      <c r="F9" s="3"/>
      <c r="G9" s="3"/>
      <c r="H9" s="1" t="s">
        <v>54</v>
      </c>
      <c r="I9" s="2"/>
    </row>
    <row r="10" spans="1:9" ht="12.75">
      <c r="A10" s="1"/>
      <c r="B10" s="1"/>
      <c r="C10" s="1" t="s">
        <v>40</v>
      </c>
      <c r="D10" s="2"/>
      <c r="F10" s="3"/>
      <c r="G10" s="3"/>
      <c r="H10" s="1" t="s">
        <v>56</v>
      </c>
      <c r="I10" s="2"/>
    </row>
    <row r="11" spans="1:9" ht="12.75">
      <c r="A11" s="1"/>
      <c r="B11" s="1"/>
      <c r="C11" s="1" t="s">
        <v>41</v>
      </c>
      <c r="D11" s="2"/>
      <c r="F11" s="3"/>
      <c r="G11" s="3"/>
      <c r="H11" s="1" t="s">
        <v>33</v>
      </c>
      <c r="I11" s="1"/>
    </row>
    <row r="12" spans="1:9" ht="12.75">
      <c r="A12" s="1"/>
      <c r="B12" s="1"/>
      <c r="C12" s="1" t="s">
        <v>42</v>
      </c>
      <c r="D12" s="2"/>
      <c r="F12" s="3"/>
      <c r="G12" s="3"/>
      <c r="H12" t="s">
        <v>57</v>
      </c>
      <c r="I12" s="2"/>
    </row>
    <row r="13" spans="1:9" ht="12.75">
      <c r="A13" s="1"/>
      <c r="B13" s="1"/>
      <c r="C13" s="1" t="s">
        <v>43</v>
      </c>
      <c r="D13" s="2"/>
      <c r="F13" s="3"/>
      <c r="G13" s="3"/>
      <c r="H13" t="s">
        <v>107</v>
      </c>
      <c r="I13" s="2"/>
    </row>
    <row r="14" spans="1:9" ht="12.75">
      <c r="A14" s="1"/>
      <c r="B14" s="1"/>
      <c r="C14" s="1" t="s">
        <v>44</v>
      </c>
      <c r="D14" s="2"/>
      <c r="F14" s="3"/>
      <c r="G14" s="3"/>
      <c r="H14" s="1" t="s">
        <v>58</v>
      </c>
      <c r="I14" s="2"/>
    </row>
    <row r="15" spans="1:9" ht="12.75">
      <c r="A15" s="1"/>
      <c r="B15" s="1"/>
      <c r="C15" s="1" t="s">
        <v>45</v>
      </c>
      <c r="D15" s="2"/>
      <c r="F15" s="3"/>
      <c r="G15" s="3"/>
      <c r="H15" s="1" t="s">
        <v>59</v>
      </c>
      <c r="I15" s="2"/>
    </row>
    <row r="16" spans="1:9" ht="12.75">
      <c r="A16" s="1"/>
      <c r="B16" s="1"/>
      <c r="C16" s="1" t="s">
        <v>46</v>
      </c>
      <c r="D16" s="2"/>
      <c r="F16" s="3"/>
      <c r="G16" s="3"/>
      <c r="H16" s="1" t="s">
        <v>60</v>
      </c>
      <c r="I16" s="2"/>
    </row>
    <row r="17" spans="1:9" ht="12.75">
      <c r="A17" s="1"/>
      <c r="B17" s="1"/>
      <c r="C17" t="s">
        <v>47</v>
      </c>
      <c r="D17" s="2"/>
      <c r="F17" s="3"/>
      <c r="G17" s="3"/>
      <c r="H17" s="1" t="s">
        <v>61</v>
      </c>
      <c r="I17" s="2"/>
    </row>
    <row r="18" spans="1:9" ht="12.75">
      <c r="A18" s="1"/>
      <c r="B18" s="1"/>
      <c r="C18" s="1" t="s">
        <v>48</v>
      </c>
      <c r="D18" s="10"/>
      <c r="E18" s="11"/>
      <c r="F18" s="3"/>
      <c r="G18" s="3"/>
      <c r="H18" s="1" t="s">
        <v>63</v>
      </c>
      <c r="I18" s="2"/>
    </row>
    <row r="19" spans="1:9" ht="12.75">
      <c r="A19" s="1"/>
      <c r="B19" s="1"/>
      <c r="C19" s="1" t="s">
        <v>49</v>
      </c>
      <c r="D19" s="2"/>
      <c r="F19" s="3"/>
      <c r="G19" s="3"/>
      <c r="H19" s="1" t="s">
        <v>64</v>
      </c>
      <c r="I19" s="2"/>
    </row>
    <row r="20" spans="1:9" ht="12.75">
      <c r="A20" s="1"/>
      <c r="B20" s="1"/>
      <c r="C20" s="1" t="s">
        <v>50</v>
      </c>
      <c r="D20" s="2"/>
      <c r="F20" s="3"/>
      <c r="G20" s="3"/>
      <c r="H20" s="1" t="s">
        <v>67</v>
      </c>
      <c r="I20" s="2"/>
    </row>
    <row r="21" spans="1:9" ht="12.75">
      <c r="A21" s="1"/>
      <c r="B21" s="1"/>
      <c r="C21" s="1" t="s">
        <v>51</v>
      </c>
      <c r="D21" s="2"/>
      <c r="F21" s="1"/>
      <c r="G21" s="1"/>
      <c r="H21" s="1" t="s">
        <v>65</v>
      </c>
      <c r="I21" s="2"/>
    </row>
    <row r="22" spans="1:9" ht="12.75">
      <c r="A22" s="1"/>
      <c r="B22" s="1"/>
      <c r="C22" t="s">
        <v>52</v>
      </c>
      <c r="D22" s="1"/>
      <c r="F22" s="1"/>
      <c r="G22" s="32"/>
      <c r="H22" s="1" t="s">
        <v>66</v>
      </c>
      <c r="I22" s="2">
        <f>12*5.5</f>
        <v>66</v>
      </c>
    </row>
    <row r="23" spans="1:9" ht="12.75">
      <c r="A23" s="1"/>
      <c r="B23" s="1"/>
      <c r="C23" s="1" t="s">
        <v>53</v>
      </c>
      <c r="D23" s="1"/>
      <c r="F23" s="1"/>
      <c r="G23" s="1"/>
      <c r="H23" s="1" t="s">
        <v>32</v>
      </c>
      <c r="I23" s="2"/>
    </row>
    <row r="24" spans="1:9" ht="12.75">
      <c r="A24" s="1"/>
      <c r="B24" s="1"/>
      <c r="C24" s="1" t="s">
        <v>30</v>
      </c>
      <c r="D24" s="1"/>
      <c r="F24" s="1"/>
      <c r="G24" s="1"/>
      <c r="H24" s="1" t="s">
        <v>68</v>
      </c>
      <c r="I24" s="1"/>
    </row>
    <row r="25" spans="1:9" ht="12.75">
      <c r="A25" s="1"/>
      <c r="B25" s="1"/>
      <c r="C25" s="1" t="s">
        <v>74</v>
      </c>
      <c r="D25" s="1"/>
      <c r="F25" s="1"/>
      <c r="G25" s="1"/>
      <c r="H25" s="1" t="s">
        <v>71</v>
      </c>
      <c r="I25" s="1"/>
    </row>
    <row r="26" spans="1:9" ht="12.75">
      <c r="A26" s="1"/>
      <c r="B26" s="1"/>
      <c r="C26" t="s">
        <v>75</v>
      </c>
      <c r="D26" s="1"/>
      <c r="F26" s="1"/>
      <c r="G26" s="1"/>
      <c r="H26" s="1" t="s">
        <v>72</v>
      </c>
      <c r="I26" s="1"/>
    </row>
    <row r="27" spans="1:9" ht="12.75">
      <c r="A27" s="1"/>
      <c r="B27" s="1"/>
      <c r="C27" s="1"/>
      <c r="D27" s="1"/>
      <c r="F27" s="1"/>
      <c r="G27" s="1"/>
      <c r="H27" s="1" t="s">
        <v>27</v>
      </c>
      <c r="I27" s="1">
        <v>100</v>
      </c>
    </row>
    <row r="28" spans="1:9" ht="12.75">
      <c r="A28" s="1"/>
      <c r="B28" s="1"/>
      <c r="C28" s="1"/>
      <c r="D28" s="1"/>
      <c r="F28" s="1"/>
      <c r="G28" s="1"/>
      <c r="H28" t="s">
        <v>70</v>
      </c>
      <c r="I28" s="2"/>
    </row>
    <row r="29" spans="1:9" ht="12.75">
      <c r="A29" s="1"/>
      <c r="B29" s="1"/>
      <c r="C29" s="1"/>
      <c r="D29" s="1"/>
      <c r="F29" s="1"/>
      <c r="G29" s="1"/>
      <c r="H29" s="1" t="s">
        <v>104</v>
      </c>
      <c r="I29" s="2">
        <v>520</v>
      </c>
    </row>
    <row r="30" spans="1:9" ht="12.75">
      <c r="A30" s="1"/>
      <c r="B30" s="1"/>
      <c r="C30" s="1"/>
      <c r="D30" s="1"/>
      <c r="F30" s="1"/>
      <c r="G30" s="1"/>
      <c r="H30" s="1" t="s">
        <v>73</v>
      </c>
      <c r="I30" s="2"/>
    </row>
    <row r="31" spans="1:9" ht="12.75">
      <c r="A31" s="1"/>
      <c r="B31" s="1"/>
      <c r="C31" s="1"/>
      <c r="D31" s="1"/>
      <c r="F31" s="1"/>
      <c r="G31" s="1"/>
      <c r="H31" s="1" t="s">
        <v>69</v>
      </c>
      <c r="I31" s="2"/>
    </row>
    <row r="32" spans="1:9" ht="12.75">
      <c r="A32" s="1"/>
      <c r="B32" s="1"/>
      <c r="C32" s="1"/>
      <c r="D32" s="1"/>
      <c r="F32" s="1"/>
      <c r="G32" s="1"/>
      <c r="H32" s="1" t="s">
        <v>34</v>
      </c>
      <c r="I32" s="2"/>
    </row>
    <row r="33" spans="1:8" ht="13.5" thickBot="1">
      <c r="A33" s="12"/>
      <c r="B33" s="12"/>
      <c r="C33" s="12"/>
      <c r="D33" s="12"/>
      <c r="F33" s="12"/>
      <c r="G33" s="1"/>
      <c r="H33" s="12" t="s">
        <v>28</v>
      </c>
    </row>
    <row r="34" spans="1:9" ht="16.5" thickBot="1">
      <c r="A34" s="13" t="s">
        <v>16</v>
      </c>
      <c r="B34" s="14"/>
      <c r="C34" s="14"/>
      <c r="D34" s="15">
        <f>SUM(D7:D33)</f>
        <v>880</v>
      </c>
      <c r="E34" s="16"/>
      <c r="F34" s="13" t="s">
        <v>17</v>
      </c>
      <c r="G34" s="14"/>
      <c r="H34" s="14"/>
      <c r="I34" s="15">
        <f>SUM(I7:I33)</f>
        <v>686</v>
      </c>
    </row>
    <row r="35" ht="13.5" thickBot="1"/>
    <row r="36" spans="6:9" ht="13.5" thickBot="1">
      <c r="F36" s="35" t="s">
        <v>36</v>
      </c>
      <c r="G36" s="36"/>
      <c r="H36" s="36"/>
      <c r="I36" s="38">
        <f>282.62*2.92</f>
        <v>825.2504</v>
      </c>
    </row>
  </sheetData>
  <mergeCells count="4">
    <mergeCell ref="A4:D4"/>
    <mergeCell ref="A2:I2"/>
    <mergeCell ref="F4:I4"/>
    <mergeCell ref="A1:I1"/>
  </mergeCells>
  <printOptions horizontalCentered="1"/>
  <pageMargins left="0.11811023622047245" right="0.5511811023622047" top="1.0236220472440944" bottom="1" header="0.2755905511811024" footer="0"/>
  <pageSetup horizontalDpi="360" verticalDpi="360" orientation="landscape" paperSize="9" scale="82" r:id="rId1"/>
  <headerFooter alignWithMargins="0">
    <oddHeader>&amp;R&amp;"Arial,Negrita"RECURSOS S.A.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9">
      <selection activeCell="G28" sqref="G28"/>
    </sheetView>
  </sheetViews>
  <sheetFormatPr defaultColWidth="11.421875" defaultRowHeight="12.75"/>
  <cols>
    <col min="1" max="1" width="7.7109375" style="0" customWidth="1"/>
    <col min="2" max="2" width="7.57421875" style="0" customWidth="1"/>
    <col min="3" max="3" width="31.28125" style="0" customWidth="1"/>
    <col min="4" max="4" width="12.57421875" style="0" customWidth="1"/>
    <col min="5" max="5" width="6.00390625" style="0" customWidth="1"/>
    <col min="6" max="7" width="7.57421875" style="0" customWidth="1"/>
    <col min="8" max="8" width="34.57421875" style="0" customWidth="1"/>
    <col min="9" max="9" width="13.28125" style="0" customWidth="1"/>
  </cols>
  <sheetData>
    <row r="1" spans="1:9" ht="15.75">
      <c r="A1" s="72" t="s">
        <v>115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72" t="s">
        <v>24</v>
      </c>
      <c r="B2" s="72"/>
      <c r="C2" s="72"/>
      <c r="D2" s="72"/>
      <c r="E2" s="72"/>
      <c r="F2" s="72"/>
      <c r="G2" s="72"/>
      <c r="H2" s="72"/>
      <c r="I2" s="72"/>
    </row>
    <row r="3" ht="13.5" thickBot="1"/>
    <row r="4" spans="1:9" ht="15.75">
      <c r="A4" s="69" t="s">
        <v>1</v>
      </c>
      <c r="B4" s="70"/>
      <c r="C4" s="70"/>
      <c r="D4" s="71"/>
      <c r="F4" s="69" t="s">
        <v>5</v>
      </c>
      <c r="G4" s="70"/>
      <c r="H4" s="70"/>
      <c r="I4" s="71"/>
    </row>
    <row r="5" spans="1:9" ht="13.5" thickBot="1">
      <c r="A5" s="6"/>
      <c r="B5" s="7"/>
      <c r="C5" s="31" t="s">
        <v>26</v>
      </c>
      <c r="D5" s="8"/>
      <c r="F5" s="6"/>
      <c r="G5" s="7"/>
      <c r="H5" s="7"/>
      <c r="I5" s="8"/>
    </row>
    <row r="6" spans="1:9" ht="12.75">
      <c r="A6" s="5" t="s">
        <v>2</v>
      </c>
      <c r="B6" s="5" t="s">
        <v>31</v>
      </c>
      <c r="C6" s="5" t="s">
        <v>3</v>
      </c>
      <c r="D6" s="5" t="s">
        <v>4</v>
      </c>
      <c r="E6" s="4"/>
      <c r="F6" s="5" t="s">
        <v>2</v>
      </c>
      <c r="G6" s="5" t="s">
        <v>31</v>
      </c>
      <c r="H6" s="5" t="s">
        <v>3</v>
      </c>
      <c r="I6" s="5" t="s">
        <v>4</v>
      </c>
    </row>
    <row r="7" spans="1:9" ht="12.75">
      <c r="A7" s="1"/>
      <c r="B7" s="1"/>
      <c r="C7" s="1" t="s">
        <v>37</v>
      </c>
      <c r="D7" s="2"/>
      <c r="F7" s="3"/>
      <c r="G7" s="3"/>
      <c r="H7" s="1" t="s">
        <v>99</v>
      </c>
      <c r="I7" s="2"/>
    </row>
    <row r="8" spans="1:9" ht="12.75">
      <c r="A8" s="1"/>
      <c r="B8" s="1"/>
      <c r="C8" s="1" t="s">
        <v>38</v>
      </c>
      <c r="D8" s="2">
        <v>1688</v>
      </c>
      <c r="F8" s="1"/>
      <c r="G8" s="1"/>
      <c r="H8" s="1" t="s">
        <v>100</v>
      </c>
      <c r="I8" s="1">
        <v>780</v>
      </c>
    </row>
    <row r="9" spans="1:9" ht="12.75">
      <c r="A9" s="1"/>
      <c r="B9" s="1" t="s">
        <v>97</v>
      </c>
      <c r="C9" s="1" t="s">
        <v>39</v>
      </c>
      <c r="D9" s="2">
        <v>880</v>
      </c>
      <c r="F9" s="3"/>
      <c r="G9" s="3"/>
      <c r="H9" s="1" t="s">
        <v>54</v>
      </c>
      <c r="I9" s="2"/>
    </row>
    <row r="10" spans="1:9" ht="12.75">
      <c r="A10" s="1"/>
      <c r="B10" s="1"/>
      <c r="C10" s="1" t="s">
        <v>40</v>
      </c>
      <c r="D10" s="2"/>
      <c r="F10" s="3"/>
      <c r="G10" s="3"/>
      <c r="H10" s="1" t="s">
        <v>56</v>
      </c>
      <c r="I10" s="2"/>
    </row>
    <row r="11" spans="1:9" ht="12.75">
      <c r="A11" s="1"/>
      <c r="B11" s="1"/>
      <c r="C11" s="1" t="s">
        <v>41</v>
      </c>
      <c r="D11" s="2"/>
      <c r="F11" s="3"/>
      <c r="G11" s="3"/>
      <c r="H11" s="1" t="s">
        <v>33</v>
      </c>
      <c r="I11" s="1"/>
    </row>
    <row r="12" spans="1:9" ht="12.75">
      <c r="A12" s="1"/>
      <c r="B12" s="1"/>
      <c r="C12" s="1" t="s">
        <v>42</v>
      </c>
      <c r="D12" s="2"/>
      <c r="F12" s="3"/>
      <c r="G12" s="3"/>
      <c r="H12" t="s">
        <v>101</v>
      </c>
      <c r="I12" s="2">
        <v>30</v>
      </c>
    </row>
    <row r="13" spans="1:9" ht="12.75">
      <c r="A13" s="1"/>
      <c r="B13" s="1"/>
      <c r="C13" s="1" t="s">
        <v>43</v>
      </c>
      <c r="D13" s="2"/>
      <c r="F13" s="3"/>
      <c r="G13" s="3"/>
      <c r="H13" t="s">
        <v>107</v>
      </c>
      <c r="I13" s="2"/>
    </row>
    <row r="14" spans="1:9" ht="12.75">
      <c r="A14" s="1"/>
      <c r="B14" s="1"/>
      <c r="C14" s="1" t="s">
        <v>44</v>
      </c>
      <c r="D14" s="2"/>
      <c r="F14" s="3"/>
      <c r="G14" s="3"/>
      <c r="H14" s="1" t="s">
        <v>58</v>
      </c>
      <c r="I14" s="2"/>
    </row>
    <row r="15" spans="1:9" ht="12.75">
      <c r="A15" s="1"/>
      <c r="B15" s="1"/>
      <c r="C15" s="1" t="s">
        <v>45</v>
      </c>
      <c r="D15" s="2"/>
      <c r="F15" s="3"/>
      <c r="G15" s="3"/>
      <c r="H15" s="1" t="s">
        <v>59</v>
      </c>
      <c r="I15" s="2"/>
    </row>
    <row r="16" spans="1:9" ht="12.75">
      <c r="A16" s="1"/>
      <c r="B16" s="1"/>
      <c r="C16" s="1" t="s">
        <v>46</v>
      </c>
      <c r="D16" s="2"/>
      <c r="F16" s="3"/>
      <c r="G16" s="3"/>
      <c r="H16" s="1" t="s">
        <v>60</v>
      </c>
      <c r="I16" s="2"/>
    </row>
    <row r="17" spans="1:9" ht="12.75">
      <c r="A17" s="1"/>
      <c r="B17" s="1"/>
      <c r="C17" t="s">
        <v>47</v>
      </c>
      <c r="D17" s="2"/>
      <c r="F17" s="3"/>
      <c r="G17" s="3"/>
      <c r="H17" s="1" t="s">
        <v>61</v>
      </c>
      <c r="I17" s="2"/>
    </row>
    <row r="18" spans="1:9" ht="12.75">
      <c r="A18" s="1"/>
      <c r="B18" s="1"/>
      <c r="C18" s="1" t="s">
        <v>48</v>
      </c>
      <c r="D18" s="10"/>
      <c r="E18" s="11"/>
      <c r="F18" s="3"/>
      <c r="G18" s="3"/>
      <c r="H18" s="1" t="s">
        <v>63</v>
      </c>
      <c r="I18" s="2"/>
    </row>
    <row r="19" spans="1:9" ht="12.75">
      <c r="A19" s="1"/>
      <c r="B19" s="1"/>
      <c r="C19" s="1" t="s">
        <v>49</v>
      </c>
      <c r="D19" s="2"/>
      <c r="F19" s="3"/>
      <c r="G19" s="3"/>
      <c r="H19" s="1" t="s">
        <v>64</v>
      </c>
      <c r="I19" s="2"/>
    </row>
    <row r="20" spans="1:9" ht="12.75">
      <c r="A20" s="1"/>
      <c r="B20" s="1"/>
      <c r="C20" s="1" t="s">
        <v>50</v>
      </c>
      <c r="D20" s="2"/>
      <c r="F20" s="3"/>
      <c r="G20" s="3"/>
      <c r="H20" s="1" t="s">
        <v>67</v>
      </c>
      <c r="I20" s="2"/>
    </row>
    <row r="21" spans="1:9" ht="12.75">
      <c r="A21" s="1"/>
      <c r="B21" s="1"/>
      <c r="C21" s="1" t="s">
        <v>51</v>
      </c>
      <c r="D21" s="2"/>
      <c r="F21" s="1"/>
      <c r="G21" s="1"/>
      <c r="H21" s="1" t="s">
        <v>65</v>
      </c>
      <c r="I21" s="2"/>
    </row>
    <row r="22" spans="1:9" ht="12.75">
      <c r="A22" s="1"/>
      <c r="B22" s="1"/>
      <c r="C22" t="s">
        <v>52</v>
      </c>
      <c r="D22" s="1"/>
      <c r="F22" s="1"/>
      <c r="G22" s="32"/>
      <c r="H22" s="1" t="s">
        <v>66</v>
      </c>
      <c r="I22" s="2">
        <v>66</v>
      </c>
    </row>
    <row r="23" spans="1:9" ht="12.75">
      <c r="A23" s="1"/>
      <c r="B23" s="1"/>
      <c r="C23" s="1" t="s">
        <v>53</v>
      </c>
      <c r="D23" s="1"/>
      <c r="F23" s="1"/>
      <c r="G23" s="1"/>
      <c r="H23" s="1" t="s">
        <v>32</v>
      </c>
      <c r="I23" s="2"/>
    </row>
    <row r="24" spans="1:9" ht="12.75">
      <c r="A24" s="1"/>
      <c r="B24" s="1"/>
      <c r="C24" s="1" t="s">
        <v>30</v>
      </c>
      <c r="D24" s="1"/>
      <c r="F24" s="1"/>
      <c r="G24" s="1"/>
      <c r="H24" s="1" t="s">
        <v>68</v>
      </c>
      <c r="I24" s="1"/>
    </row>
    <row r="25" spans="1:9" ht="12.75">
      <c r="A25" s="1"/>
      <c r="B25" s="1"/>
      <c r="C25" s="1" t="s">
        <v>74</v>
      </c>
      <c r="D25" s="1"/>
      <c r="F25" s="1"/>
      <c r="G25" s="1"/>
      <c r="H25" s="1" t="s">
        <v>71</v>
      </c>
      <c r="I25" s="1"/>
    </row>
    <row r="26" spans="1:9" ht="12.75">
      <c r="A26" s="1"/>
      <c r="B26" s="1"/>
      <c r="C26" t="s">
        <v>75</v>
      </c>
      <c r="D26" s="1"/>
      <c r="F26" s="1"/>
      <c r="G26" s="1"/>
      <c r="H26" s="1" t="s">
        <v>72</v>
      </c>
      <c r="I26" s="1"/>
    </row>
    <row r="27" spans="1:9" ht="12.75">
      <c r="A27" s="1"/>
      <c r="B27" s="1"/>
      <c r="C27" s="1"/>
      <c r="D27" s="1"/>
      <c r="F27" s="1"/>
      <c r="G27" s="1"/>
      <c r="H27" s="1" t="s">
        <v>27</v>
      </c>
      <c r="I27" s="2">
        <v>110</v>
      </c>
    </row>
    <row r="28" spans="1:9" ht="12.75">
      <c r="A28" s="1"/>
      <c r="B28" s="1"/>
      <c r="C28" s="1"/>
      <c r="D28" s="1"/>
      <c r="F28" s="1"/>
      <c r="G28" s="1"/>
      <c r="H28" t="s">
        <v>70</v>
      </c>
      <c r="I28" s="2"/>
    </row>
    <row r="29" spans="1:9" ht="12.75">
      <c r="A29" s="1"/>
      <c r="B29" s="1"/>
      <c r="C29" s="1"/>
      <c r="D29" s="1"/>
      <c r="F29" s="1"/>
      <c r="G29" s="1"/>
      <c r="H29" s="1" t="s">
        <v>104</v>
      </c>
      <c r="I29" s="2">
        <v>520</v>
      </c>
    </row>
    <row r="30" spans="1:9" ht="12.75">
      <c r="A30" s="1"/>
      <c r="B30" s="1"/>
      <c r="C30" s="1"/>
      <c r="D30" s="1"/>
      <c r="F30" s="1"/>
      <c r="G30" s="1"/>
      <c r="H30" s="1" t="s">
        <v>73</v>
      </c>
      <c r="I30" s="2">
        <f>25*8</f>
        <v>200</v>
      </c>
    </row>
    <row r="31" spans="1:9" ht="12.75">
      <c r="A31" s="1"/>
      <c r="B31" s="1"/>
      <c r="C31" s="1"/>
      <c r="D31" s="1"/>
      <c r="F31" s="1"/>
      <c r="G31" s="1"/>
      <c r="H31" s="1" t="s">
        <v>69</v>
      </c>
      <c r="I31" s="2"/>
    </row>
    <row r="32" spans="1:9" ht="12.75">
      <c r="A32" s="1"/>
      <c r="B32" s="1"/>
      <c r="C32" s="1"/>
      <c r="D32" s="1"/>
      <c r="F32" s="1"/>
      <c r="G32" s="1"/>
      <c r="H32" s="1" t="s">
        <v>34</v>
      </c>
      <c r="I32" s="2">
        <v>3</v>
      </c>
    </row>
    <row r="33" spans="1:9" ht="13.5" thickBot="1">
      <c r="A33" s="12"/>
      <c r="B33" s="12"/>
      <c r="C33" s="12"/>
      <c r="D33" s="12"/>
      <c r="F33" s="12"/>
      <c r="G33" s="1"/>
      <c r="H33" s="12" t="s">
        <v>28</v>
      </c>
      <c r="I33" s="41">
        <v>10</v>
      </c>
    </row>
    <row r="34" spans="1:9" ht="16.5" thickBot="1">
      <c r="A34" s="13" t="s">
        <v>16</v>
      </c>
      <c r="B34" s="14"/>
      <c r="C34" s="14"/>
      <c r="D34" s="15">
        <f>SUM(D7:D33)</f>
        <v>2568</v>
      </c>
      <c r="E34" s="16"/>
      <c r="F34" s="13" t="s">
        <v>17</v>
      </c>
      <c r="G34" s="14"/>
      <c r="H34" s="14"/>
      <c r="I34" s="15">
        <f>SUM(I7:I33)</f>
        <v>1719</v>
      </c>
    </row>
    <row r="35" ht="13.5" thickBot="1"/>
    <row r="36" spans="6:9" ht="13.5" thickBot="1">
      <c r="F36" s="35" t="s">
        <v>36</v>
      </c>
      <c r="G36" s="36"/>
      <c r="H36" s="36"/>
      <c r="I36" s="38">
        <f>282.62*2.954</f>
        <v>834.8594800000001</v>
      </c>
    </row>
  </sheetData>
  <mergeCells count="4">
    <mergeCell ref="A4:D4"/>
    <mergeCell ref="A2:I2"/>
    <mergeCell ref="F4:I4"/>
    <mergeCell ref="A1:I1"/>
  </mergeCells>
  <printOptions horizontalCentered="1"/>
  <pageMargins left="0.11811023622047245" right="0.5511811023622047" top="1.0236220472440944" bottom="1" header="0.2755905511811024" footer="0"/>
  <pageSetup horizontalDpi="360" verticalDpi="360" orientation="landscape" paperSize="9" scale="82" r:id="rId1"/>
  <headerFooter alignWithMargins="0">
    <oddHeader>&amp;R&amp;"Arial,Negrita"RECURSOS S.A.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G28" sqref="G28"/>
    </sheetView>
  </sheetViews>
  <sheetFormatPr defaultColWidth="11.421875" defaultRowHeight="12.75"/>
  <cols>
    <col min="1" max="1" width="8.7109375" style="0" customWidth="1"/>
    <col min="2" max="2" width="7.140625" style="0" customWidth="1"/>
    <col min="3" max="3" width="33.140625" style="0" customWidth="1"/>
    <col min="4" max="4" width="12.57421875" style="0" customWidth="1"/>
    <col min="5" max="5" width="4.140625" style="0" customWidth="1"/>
    <col min="6" max="7" width="7.57421875" style="0" customWidth="1"/>
    <col min="8" max="8" width="34.8515625" style="0" customWidth="1"/>
    <col min="9" max="9" width="13.28125" style="0" customWidth="1"/>
  </cols>
  <sheetData>
    <row r="1" spans="1:9" ht="15.75">
      <c r="A1" s="72" t="s">
        <v>115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72" t="s">
        <v>25</v>
      </c>
      <c r="B2" s="72"/>
      <c r="C2" s="72"/>
      <c r="D2" s="72"/>
      <c r="E2" s="72"/>
      <c r="F2" s="72"/>
      <c r="G2" s="72"/>
      <c r="H2" s="72"/>
      <c r="I2" s="72"/>
    </row>
    <row r="3" ht="13.5" thickBot="1"/>
    <row r="4" spans="1:9" ht="15.75">
      <c r="A4" s="69" t="s">
        <v>1</v>
      </c>
      <c r="B4" s="70"/>
      <c r="C4" s="70"/>
      <c r="D4" s="71"/>
      <c r="F4" s="69" t="s">
        <v>5</v>
      </c>
      <c r="G4" s="70"/>
      <c r="H4" s="70"/>
      <c r="I4" s="71"/>
    </row>
    <row r="5" spans="1:9" ht="13.5" thickBot="1">
      <c r="A5" s="6"/>
      <c r="B5" s="7"/>
      <c r="C5" s="31" t="s">
        <v>26</v>
      </c>
      <c r="D5" s="8"/>
      <c r="F5" s="6"/>
      <c r="G5" s="7"/>
      <c r="H5" s="7"/>
      <c r="I5" s="8"/>
    </row>
    <row r="6" spans="1:9" ht="12.75">
      <c r="A6" s="5" t="s">
        <v>2</v>
      </c>
      <c r="B6" s="5" t="s">
        <v>31</v>
      </c>
      <c r="C6" s="5" t="s">
        <v>3</v>
      </c>
      <c r="D6" s="5" t="s">
        <v>4</v>
      </c>
      <c r="E6" s="4"/>
      <c r="F6" s="5" t="s">
        <v>2</v>
      </c>
      <c r="G6" s="5" t="s">
        <v>31</v>
      </c>
      <c r="H6" s="5" t="s">
        <v>3</v>
      </c>
      <c r="I6" s="5" t="s">
        <v>4</v>
      </c>
    </row>
    <row r="7" spans="1:9" ht="12.75">
      <c r="A7" s="1"/>
      <c r="B7" s="1"/>
      <c r="C7" s="1" t="s">
        <v>37</v>
      </c>
      <c r="D7" s="2"/>
      <c r="F7" s="3"/>
      <c r="G7" s="3"/>
      <c r="H7" s="1" t="s">
        <v>99</v>
      </c>
      <c r="I7" s="2"/>
    </row>
    <row r="8" spans="1:9" ht="12.75">
      <c r="A8" s="1"/>
      <c r="B8" s="1" t="s">
        <v>103</v>
      </c>
      <c r="C8" s="1" t="s">
        <v>38</v>
      </c>
      <c r="D8" s="2">
        <v>2250</v>
      </c>
      <c r="F8" s="1"/>
      <c r="G8" s="1"/>
      <c r="H8" s="1" t="s">
        <v>100</v>
      </c>
      <c r="I8" s="1">
        <v>1040</v>
      </c>
    </row>
    <row r="9" spans="1:9" ht="12.75">
      <c r="A9" s="1"/>
      <c r="B9" s="1"/>
      <c r="C9" s="1" t="s">
        <v>39</v>
      </c>
      <c r="D9" s="2"/>
      <c r="F9" s="3"/>
      <c r="G9" s="3"/>
      <c r="H9" s="1" t="s">
        <v>54</v>
      </c>
      <c r="I9" s="2"/>
    </row>
    <row r="10" spans="1:9" ht="12.75">
      <c r="A10" s="1"/>
      <c r="B10" s="1"/>
      <c r="C10" s="1" t="s">
        <v>40</v>
      </c>
      <c r="D10" s="2"/>
      <c r="F10" s="3"/>
      <c r="G10" s="3"/>
      <c r="H10" s="1" t="s">
        <v>56</v>
      </c>
      <c r="I10" s="2"/>
    </row>
    <row r="11" spans="1:9" ht="12.75">
      <c r="A11" s="1"/>
      <c r="B11" s="1"/>
      <c r="C11" s="1" t="s">
        <v>41</v>
      </c>
      <c r="D11" s="2"/>
      <c r="F11" s="3"/>
      <c r="G11" s="3"/>
      <c r="H11" s="1" t="s">
        <v>33</v>
      </c>
      <c r="I11" s="1"/>
    </row>
    <row r="12" spans="1:9" ht="12.75">
      <c r="A12" s="1"/>
      <c r="B12" s="1"/>
      <c r="C12" s="1" t="s">
        <v>42</v>
      </c>
      <c r="D12" s="2"/>
      <c r="F12" s="3"/>
      <c r="G12" s="3"/>
      <c r="H12" t="s">
        <v>101</v>
      </c>
      <c r="I12" s="2">
        <v>60</v>
      </c>
    </row>
    <row r="13" spans="1:9" ht="12.75">
      <c r="A13" s="1"/>
      <c r="B13" s="1"/>
      <c r="C13" s="1" t="s">
        <v>43</v>
      </c>
      <c r="D13" s="2"/>
      <c r="F13" s="3"/>
      <c r="G13" s="3"/>
      <c r="H13" t="s">
        <v>107</v>
      </c>
      <c r="I13" s="2"/>
    </row>
    <row r="14" spans="1:9" ht="12.75">
      <c r="A14" s="1"/>
      <c r="B14" s="1"/>
      <c r="C14" s="1" t="s">
        <v>44</v>
      </c>
      <c r="D14" s="2"/>
      <c r="F14" s="3"/>
      <c r="G14" s="3"/>
      <c r="H14" s="1" t="s">
        <v>58</v>
      </c>
      <c r="I14" s="2"/>
    </row>
    <row r="15" spans="1:9" ht="12.75">
      <c r="A15" s="1"/>
      <c r="B15" s="1"/>
      <c r="C15" s="1" t="s">
        <v>45</v>
      </c>
      <c r="D15" s="2"/>
      <c r="F15" s="3"/>
      <c r="G15" s="3"/>
      <c r="H15" s="1" t="s">
        <v>59</v>
      </c>
      <c r="I15" s="2"/>
    </row>
    <row r="16" spans="1:9" ht="12.75">
      <c r="A16" s="1"/>
      <c r="B16" s="1"/>
      <c r="C16" s="1" t="s">
        <v>46</v>
      </c>
      <c r="D16" s="2"/>
      <c r="F16" s="3"/>
      <c r="G16" s="3"/>
      <c r="H16" s="1" t="s">
        <v>60</v>
      </c>
      <c r="I16" s="2"/>
    </row>
    <row r="17" spans="1:9" ht="12.75">
      <c r="A17" s="1"/>
      <c r="B17" s="1"/>
      <c r="C17" t="s">
        <v>47</v>
      </c>
      <c r="D17" s="2"/>
      <c r="F17" s="3"/>
      <c r="G17" s="3"/>
      <c r="H17" s="1" t="s">
        <v>61</v>
      </c>
      <c r="I17" s="2"/>
    </row>
    <row r="18" spans="1:9" ht="12.75">
      <c r="A18" s="1"/>
      <c r="B18" s="1"/>
      <c r="C18" s="1" t="s">
        <v>48</v>
      </c>
      <c r="D18" s="10"/>
      <c r="E18" s="11"/>
      <c r="F18" s="3"/>
      <c r="G18" s="3"/>
      <c r="H18" s="1" t="s">
        <v>63</v>
      </c>
      <c r="I18" s="2"/>
    </row>
    <row r="19" spans="1:9" ht="12.75">
      <c r="A19" s="1"/>
      <c r="B19" s="1"/>
      <c r="C19" s="1" t="s">
        <v>49</v>
      </c>
      <c r="D19" s="2"/>
      <c r="F19" s="3"/>
      <c r="G19" s="3"/>
      <c r="H19" s="1" t="s">
        <v>64</v>
      </c>
      <c r="I19" s="2"/>
    </row>
    <row r="20" spans="1:9" ht="12.75">
      <c r="A20" s="1"/>
      <c r="B20" s="1"/>
      <c r="C20" s="1" t="s">
        <v>50</v>
      </c>
      <c r="D20" s="2"/>
      <c r="F20" s="3"/>
      <c r="G20" s="3"/>
      <c r="H20" s="1" t="s">
        <v>67</v>
      </c>
      <c r="I20" s="2">
        <v>20</v>
      </c>
    </row>
    <row r="21" spans="1:9" ht="12.75">
      <c r="A21" s="1"/>
      <c r="B21" s="1"/>
      <c r="C21" s="1" t="s">
        <v>51</v>
      </c>
      <c r="D21" s="2"/>
      <c r="F21" s="1"/>
      <c r="G21" s="1"/>
      <c r="H21" s="1" t="s">
        <v>65</v>
      </c>
      <c r="I21" s="2"/>
    </row>
    <row r="22" spans="1:9" ht="12.75">
      <c r="A22" s="1"/>
      <c r="B22" s="1"/>
      <c r="C22" t="s">
        <v>52</v>
      </c>
      <c r="D22" s="1"/>
      <c r="F22" s="1"/>
      <c r="G22" s="32"/>
      <c r="H22" s="1" t="s">
        <v>66</v>
      </c>
      <c r="I22" s="2"/>
    </row>
    <row r="23" spans="1:9" ht="12.75">
      <c r="A23" s="1"/>
      <c r="B23" s="1"/>
      <c r="C23" s="1" t="s">
        <v>53</v>
      </c>
      <c r="D23" s="1"/>
      <c r="F23" s="1"/>
      <c r="G23" s="1"/>
      <c r="H23" s="1" t="s">
        <v>32</v>
      </c>
      <c r="I23" s="2"/>
    </row>
    <row r="24" spans="1:9" ht="12.75">
      <c r="A24" s="1"/>
      <c r="B24" s="1"/>
      <c r="C24" s="1" t="s">
        <v>30</v>
      </c>
      <c r="D24" s="1"/>
      <c r="F24" s="1"/>
      <c r="G24" s="1"/>
      <c r="H24" s="1" t="s">
        <v>68</v>
      </c>
      <c r="I24" s="1"/>
    </row>
    <row r="25" spans="1:9" ht="12.75">
      <c r="A25" s="1"/>
      <c r="B25" s="1"/>
      <c r="C25" s="1" t="s">
        <v>74</v>
      </c>
      <c r="D25" s="1"/>
      <c r="F25" s="1"/>
      <c r="G25" s="1"/>
      <c r="H25" s="1" t="s">
        <v>71</v>
      </c>
      <c r="I25" s="1"/>
    </row>
    <row r="26" spans="1:9" ht="12.75">
      <c r="A26" s="1"/>
      <c r="B26" s="1"/>
      <c r="C26" t="s">
        <v>75</v>
      </c>
      <c r="D26" s="1"/>
      <c r="F26" s="1"/>
      <c r="G26" s="1"/>
      <c r="H26" s="1" t="s">
        <v>72</v>
      </c>
      <c r="I26" s="1"/>
    </row>
    <row r="27" spans="1:9" ht="12.75">
      <c r="A27" s="1"/>
      <c r="B27" s="1"/>
      <c r="C27" s="1"/>
      <c r="D27" s="1"/>
      <c r="F27" s="1"/>
      <c r="G27" s="1"/>
      <c r="H27" s="1" t="s">
        <v>27</v>
      </c>
      <c r="I27" s="1">
        <v>120</v>
      </c>
    </row>
    <row r="28" spans="1:9" ht="12.75">
      <c r="A28" s="1"/>
      <c r="B28" s="1"/>
      <c r="C28" s="1"/>
      <c r="D28" s="1"/>
      <c r="F28" s="1"/>
      <c r="G28" s="1"/>
      <c r="H28" t="s">
        <v>70</v>
      </c>
      <c r="I28" s="2"/>
    </row>
    <row r="29" spans="1:9" ht="12.75">
      <c r="A29" s="1"/>
      <c r="B29" s="1"/>
      <c r="C29" s="1"/>
      <c r="D29" s="1"/>
      <c r="F29" s="1"/>
      <c r="G29" s="1"/>
      <c r="H29" s="1" t="s">
        <v>104</v>
      </c>
      <c r="I29" s="2">
        <v>520</v>
      </c>
    </row>
    <row r="30" spans="1:9" ht="12.75">
      <c r="A30" s="1"/>
      <c r="B30" s="1"/>
      <c r="C30" s="1"/>
      <c r="D30" s="1"/>
      <c r="F30" s="1"/>
      <c r="G30" s="1"/>
      <c r="H30" s="1" t="s">
        <v>73</v>
      </c>
      <c r="I30" s="2"/>
    </row>
    <row r="31" spans="1:9" ht="12.75">
      <c r="A31" s="1"/>
      <c r="B31" s="1"/>
      <c r="C31" s="1"/>
      <c r="D31" s="1"/>
      <c r="F31" s="1"/>
      <c r="G31" s="1"/>
      <c r="H31" s="1" t="s">
        <v>69</v>
      </c>
      <c r="I31" s="2"/>
    </row>
    <row r="32" spans="1:9" ht="12.75">
      <c r="A32" s="1"/>
      <c r="B32" s="1"/>
      <c r="C32" s="1"/>
      <c r="D32" s="1"/>
      <c r="F32" s="1"/>
      <c r="G32" s="1"/>
      <c r="H32" s="1" t="s">
        <v>34</v>
      </c>
      <c r="I32" s="2">
        <v>15</v>
      </c>
    </row>
    <row r="33" spans="1:9" ht="13.5" thickBot="1">
      <c r="A33" s="12"/>
      <c r="B33" s="12"/>
      <c r="C33" s="12"/>
      <c r="D33" s="12"/>
      <c r="F33" s="12"/>
      <c r="G33" s="1"/>
      <c r="H33" s="12" t="s">
        <v>28</v>
      </c>
      <c r="I33">
        <v>20</v>
      </c>
    </row>
    <row r="34" spans="1:9" ht="16.5" thickBot="1">
      <c r="A34" s="13" t="s">
        <v>16</v>
      </c>
      <c r="B34" s="14"/>
      <c r="C34" s="14"/>
      <c r="D34" s="15">
        <f>SUM(D7:D33)</f>
        <v>2250</v>
      </c>
      <c r="E34" s="16"/>
      <c r="F34" s="13" t="s">
        <v>17</v>
      </c>
      <c r="G34" s="14"/>
      <c r="H34" s="14"/>
      <c r="I34" s="15">
        <f>SUM(I7:I33)</f>
        <v>1795</v>
      </c>
    </row>
    <row r="35" ht="13.5" thickBot="1"/>
    <row r="36" spans="6:9" ht="13.5" thickBot="1">
      <c r="F36" s="35" t="s">
        <v>36</v>
      </c>
      <c r="G36" s="36"/>
      <c r="H36" s="36"/>
      <c r="I36" s="38">
        <f>282.62*2.972</f>
        <v>839.94664</v>
      </c>
    </row>
  </sheetData>
  <mergeCells count="4">
    <mergeCell ref="A4:D4"/>
    <mergeCell ref="A2:I2"/>
    <mergeCell ref="F4:I4"/>
    <mergeCell ref="A1:I1"/>
  </mergeCells>
  <printOptions horizontalCentered="1"/>
  <pageMargins left="0.11811023622047245" right="0.5511811023622047" top="1.0236220472440944" bottom="1" header="0.2755905511811024" footer="0"/>
  <pageSetup horizontalDpi="360" verticalDpi="360" orientation="landscape" paperSize="9" scale="82" r:id="rId1"/>
  <headerFooter alignWithMargins="0">
    <oddHeader>&amp;R&amp;"Arial,Negrita"RECURSOS S.A.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75" zoomScaleNormal="75" zoomScaleSheetLayoutView="75" workbookViewId="0" topLeftCell="A1">
      <selection activeCell="F27" sqref="F27"/>
    </sheetView>
  </sheetViews>
  <sheetFormatPr defaultColWidth="11.421875" defaultRowHeight="12.75"/>
  <cols>
    <col min="1" max="1" width="11.8515625" style="0" customWidth="1"/>
    <col min="2" max="2" width="12.7109375" style="0" customWidth="1"/>
    <col min="4" max="4" width="9.7109375" style="0" customWidth="1"/>
    <col min="5" max="5" width="13.00390625" style="0" customWidth="1"/>
    <col min="6" max="6" width="13.8515625" style="0" customWidth="1"/>
    <col min="7" max="7" width="14.00390625" style="0" customWidth="1"/>
    <col min="8" max="8" width="13.140625" style="0" customWidth="1"/>
    <col min="9" max="9" width="13.421875" style="0" customWidth="1"/>
    <col min="10" max="10" width="12.57421875" style="0" customWidth="1"/>
    <col min="11" max="11" width="12.7109375" style="0" customWidth="1"/>
  </cols>
  <sheetData>
    <row r="1" spans="1:9" ht="15.75">
      <c r="A1" s="74" t="s">
        <v>114</v>
      </c>
      <c r="B1" s="74"/>
      <c r="C1" s="74"/>
      <c r="D1" s="74"/>
      <c r="E1" s="74"/>
      <c r="F1" s="74"/>
      <c r="G1" s="74"/>
      <c r="H1" s="74"/>
      <c r="I1" s="17"/>
    </row>
    <row r="2" spans="1:9" ht="18">
      <c r="A2" s="30"/>
      <c r="B2" s="73"/>
      <c r="C2" s="73"/>
      <c r="D2" s="73"/>
      <c r="E2" s="73"/>
      <c r="F2" s="73"/>
      <c r="G2" s="73"/>
      <c r="H2" s="73"/>
      <c r="I2" s="73"/>
    </row>
    <row r="3" spans="1:9" ht="13.5" thickBot="1">
      <c r="A3" s="17"/>
      <c r="B3" s="17"/>
      <c r="C3" s="17"/>
      <c r="D3" s="17"/>
      <c r="E3" s="17"/>
      <c r="F3" s="17"/>
      <c r="G3" s="17"/>
      <c r="H3" s="17"/>
      <c r="I3" s="17"/>
    </row>
    <row r="4" spans="1:11" ht="13.5" thickBot="1">
      <c r="A4" s="33"/>
      <c r="B4" s="34"/>
      <c r="C4" s="27">
        <v>35735</v>
      </c>
      <c r="D4" s="19" t="s">
        <v>12</v>
      </c>
      <c r="E4" s="18">
        <v>35796</v>
      </c>
      <c r="F4" s="18">
        <v>35827</v>
      </c>
      <c r="G4" s="18">
        <v>35855</v>
      </c>
      <c r="H4" s="18">
        <v>35886</v>
      </c>
      <c r="I4" s="18">
        <v>35916</v>
      </c>
      <c r="J4" s="45"/>
      <c r="K4" s="45"/>
    </row>
    <row r="5" spans="1:11" ht="12.75">
      <c r="A5" s="20" t="s">
        <v>7</v>
      </c>
      <c r="B5" s="25"/>
      <c r="C5" s="64">
        <v>0</v>
      </c>
      <c r="D5" s="28">
        <f aca="true" t="shared" si="0" ref="D5:I5">+C12</f>
        <v>258.0100000000002</v>
      </c>
      <c r="E5" s="65">
        <f t="shared" si="0"/>
        <v>4575.51</v>
      </c>
      <c r="F5" s="65">
        <f t="shared" si="0"/>
        <v>3945.8050000000003</v>
      </c>
      <c r="G5" s="65">
        <f t="shared" si="0"/>
        <v>3977.2254200000007</v>
      </c>
      <c r="H5" s="65">
        <f t="shared" si="0"/>
        <v>3682.0848800000003</v>
      </c>
      <c r="I5" s="65">
        <f t="shared" si="0"/>
        <v>2916.3136000000004</v>
      </c>
      <c r="J5" s="62"/>
      <c r="K5" s="47"/>
    </row>
    <row r="6" spans="1:12" ht="12.75">
      <c r="A6" s="21" t="s">
        <v>112</v>
      </c>
      <c r="B6" s="1"/>
      <c r="C6" s="56">
        <f>+Nov97!D34</f>
        <v>7360</v>
      </c>
      <c r="D6" s="56">
        <f>+Dic97!D34</f>
        <v>7170</v>
      </c>
      <c r="E6" s="66">
        <f>+Ene!D34</f>
        <v>3460</v>
      </c>
      <c r="F6" s="66">
        <f>+Feb!D34</f>
        <v>3540</v>
      </c>
      <c r="G6" s="66">
        <f>+Mar!D34</f>
        <v>3396</v>
      </c>
      <c r="H6" s="66">
        <f>+Abr!D34</f>
        <v>528</v>
      </c>
      <c r="I6" s="66">
        <f>+May!I34</f>
        <v>3940</v>
      </c>
      <c r="J6" s="47"/>
      <c r="K6" s="47"/>
      <c r="L6" s="41"/>
    </row>
    <row r="7" spans="1:11" ht="12.75">
      <c r="A7" s="22" t="s">
        <v>8</v>
      </c>
      <c r="B7" s="9"/>
      <c r="C7" s="59">
        <f aca="true" t="shared" si="1" ref="C7:I7">SUM(C5:C6)</f>
        <v>7360</v>
      </c>
      <c r="D7" s="59">
        <f t="shared" si="1"/>
        <v>7428.01</v>
      </c>
      <c r="E7" s="67">
        <f t="shared" si="1"/>
        <v>8035.51</v>
      </c>
      <c r="F7" s="67">
        <f t="shared" si="1"/>
        <v>7485.805</v>
      </c>
      <c r="G7" s="67">
        <f t="shared" si="1"/>
        <v>7373.225420000001</v>
      </c>
      <c r="H7" s="67">
        <f t="shared" si="1"/>
        <v>4210.08488</v>
      </c>
      <c r="I7" s="67">
        <f t="shared" si="1"/>
        <v>6856.3136</v>
      </c>
      <c r="J7" s="63"/>
      <c r="K7" s="48"/>
    </row>
    <row r="8" spans="1:11" ht="12.75" hidden="1">
      <c r="A8" s="23" t="s">
        <v>9</v>
      </c>
      <c r="B8" s="26"/>
      <c r="C8" s="60"/>
      <c r="D8" s="60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49"/>
      <c r="K8" s="49"/>
    </row>
    <row r="9" spans="1:11" ht="12.75">
      <c r="A9" s="21" t="s">
        <v>10</v>
      </c>
      <c r="B9" s="1"/>
      <c r="C9" s="56">
        <f>Nov97!I34</f>
        <v>7101.99</v>
      </c>
      <c r="D9" s="56">
        <f>+Dic97!I34</f>
        <v>2852.5</v>
      </c>
      <c r="E9" s="66">
        <f>+Ene!I34</f>
        <v>3312.5</v>
      </c>
      <c r="F9" s="66">
        <f>+Feb!I34</f>
        <v>2714.7</v>
      </c>
      <c r="G9" s="66">
        <f>+Mar!I34</f>
        <v>2895</v>
      </c>
      <c r="H9" s="66">
        <f>+Abr!I34</f>
        <v>490</v>
      </c>
      <c r="I9" s="66">
        <f>+May!I34</f>
        <v>3940</v>
      </c>
      <c r="J9" s="47"/>
      <c r="K9" s="47"/>
    </row>
    <row r="10" spans="1:11" ht="12.75">
      <c r="A10" s="21" t="s">
        <v>29</v>
      </c>
      <c r="B10" s="1"/>
      <c r="C10" s="56">
        <f>+Nov97!I36</f>
        <v>0</v>
      </c>
      <c r="D10" s="56">
        <f>+Dic97!I36</f>
        <v>0</v>
      </c>
      <c r="E10" s="66">
        <f>Ene!I36</f>
        <v>777.205</v>
      </c>
      <c r="F10" s="66">
        <f>Feb!I36</f>
        <v>793.87958</v>
      </c>
      <c r="G10" s="66">
        <f>Mar!I36</f>
        <v>796.1405400000001</v>
      </c>
      <c r="H10" s="66">
        <f>Abr!I36</f>
        <v>803.7712799999999</v>
      </c>
      <c r="I10" s="66">
        <f>May!I36</f>
        <v>809.7063</v>
      </c>
      <c r="J10" s="47"/>
      <c r="K10" s="47"/>
    </row>
    <row r="11" spans="1:12" ht="12.75">
      <c r="A11" s="22" t="s">
        <v>11</v>
      </c>
      <c r="B11" s="9"/>
      <c r="C11" s="59">
        <f aca="true" t="shared" si="2" ref="C11:I11">SUM(C9:C10)</f>
        <v>7101.99</v>
      </c>
      <c r="D11" s="59">
        <f t="shared" si="2"/>
        <v>2852.5</v>
      </c>
      <c r="E11" s="67">
        <f t="shared" si="2"/>
        <v>4089.705</v>
      </c>
      <c r="F11" s="67">
        <f t="shared" si="2"/>
        <v>3508.5795799999996</v>
      </c>
      <c r="G11" s="67">
        <f t="shared" si="2"/>
        <v>3691.1405400000003</v>
      </c>
      <c r="H11" s="67">
        <f t="shared" si="2"/>
        <v>1293.77128</v>
      </c>
      <c r="I11" s="67">
        <f t="shared" si="2"/>
        <v>4749.7063</v>
      </c>
      <c r="J11" s="50"/>
      <c r="K11" s="50"/>
      <c r="L11" s="41"/>
    </row>
    <row r="12" spans="1:12" ht="13.5" thickBot="1">
      <c r="A12" s="46" t="s">
        <v>13</v>
      </c>
      <c r="B12" s="51"/>
      <c r="C12" s="61">
        <f aca="true" t="shared" si="3" ref="C12:I12">+C7-C11</f>
        <v>258.0100000000002</v>
      </c>
      <c r="D12" s="61">
        <f t="shared" si="3"/>
        <v>4575.51</v>
      </c>
      <c r="E12" s="68">
        <f t="shared" si="3"/>
        <v>3945.8050000000003</v>
      </c>
      <c r="F12" s="68">
        <f t="shared" si="3"/>
        <v>3977.2254200000007</v>
      </c>
      <c r="G12" s="68">
        <f t="shared" si="3"/>
        <v>3682.0848800000003</v>
      </c>
      <c r="H12" s="68">
        <f t="shared" si="3"/>
        <v>2916.3136000000004</v>
      </c>
      <c r="I12" s="68">
        <f t="shared" si="3"/>
        <v>2106.6073000000006</v>
      </c>
      <c r="J12" s="50"/>
      <c r="K12" s="50"/>
      <c r="L12" s="41"/>
    </row>
    <row r="13" spans="1:11" ht="12.75">
      <c r="A13" s="32"/>
      <c r="B13" s="32"/>
      <c r="C13" s="32"/>
      <c r="D13" s="39"/>
      <c r="E13" s="39"/>
      <c r="F13" s="39"/>
      <c r="G13" s="39"/>
      <c r="H13" s="39"/>
      <c r="I13" s="40"/>
      <c r="J13" s="32"/>
      <c r="K13" s="32"/>
    </row>
    <row r="14" spans="1:11" ht="13.5" thickBot="1">
      <c r="A14" s="32"/>
      <c r="B14" s="32"/>
      <c r="C14" s="32"/>
      <c r="D14" s="39"/>
      <c r="E14" s="39"/>
      <c r="F14" s="39"/>
      <c r="G14" s="39"/>
      <c r="H14" s="39"/>
      <c r="I14" s="40"/>
      <c r="J14" s="32"/>
      <c r="K14" s="32"/>
    </row>
    <row r="15" spans="1:11" ht="13.5" thickBot="1">
      <c r="A15" s="33"/>
      <c r="B15" s="34"/>
      <c r="C15" s="52">
        <v>35947</v>
      </c>
      <c r="D15" s="53">
        <v>35977</v>
      </c>
      <c r="E15" s="54">
        <v>36008</v>
      </c>
      <c r="F15" s="54">
        <v>36039</v>
      </c>
      <c r="G15" s="29">
        <v>36069</v>
      </c>
      <c r="H15" s="45"/>
      <c r="I15" s="45"/>
      <c r="J15" s="32"/>
      <c r="K15" s="32"/>
    </row>
    <row r="16" spans="1:11" ht="12.75">
      <c r="A16" s="20" t="s">
        <v>7</v>
      </c>
      <c r="B16" s="25"/>
      <c r="C16" s="55">
        <f>+I12</f>
        <v>2106.6073000000006</v>
      </c>
      <c r="D16" s="56">
        <f>+C23</f>
        <v>2972.9226600000006</v>
      </c>
      <c r="E16" s="56">
        <f>+D23</f>
        <v>3983.8899</v>
      </c>
      <c r="F16" s="56">
        <f>+E23</f>
        <v>3352.6395</v>
      </c>
      <c r="G16" s="56">
        <f>+F23</f>
        <v>3366.78002</v>
      </c>
      <c r="H16" s="44"/>
      <c r="I16" s="42"/>
      <c r="J16" s="32"/>
      <c r="K16" s="32"/>
    </row>
    <row r="17" spans="1:11" ht="12.75">
      <c r="A17" s="21" t="s">
        <v>98</v>
      </c>
      <c r="B17" s="1"/>
      <c r="C17" s="55">
        <f>+Jun!D34</f>
        <v>4055</v>
      </c>
      <c r="D17" s="56">
        <f>+Jul!D34</f>
        <v>5016</v>
      </c>
      <c r="E17" s="56">
        <f>+Ago!D34</f>
        <v>880</v>
      </c>
      <c r="F17" s="56">
        <f>+Sep!D34</f>
        <v>2568</v>
      </c>
      <c r="G17" s="57">
        <f>+Oct!D34</f>
        <v>2250</v>
      </c>
      <c r="H17" s="44"/>
      <c r="I17" s="42"/>
      <c r="J17" s="32"/>
      <c r="K17" s="32"/>
    </row>
    <row r="18" spans="1:11" ht="12.75">
      <c r="A18" s="22" t="s">
        <v>8</v>
      </c>
      <c r="B18" s="9"/>
      <c r="C18" s="55">
        <f>SUM(C16:C17)</f>
        <v>6161.607300000001</v>
      </c>
      <c r="D18" s="56">
        <f>SUM(D16:D17)</f>
        <v>7988.92266</v>
      </c>
      <c r="E18" s="56">
        <f>SUM(E16:E17)</f>
        <v>4863.8899</v>
      </c>
      <c r="F18" s="56">
        <f>SUM(F16:F17)</f>
        <v>5920.6395</v>
      </c>
      <c r="G18" s="56">
        <f>SUM(G16:G17)</f>
        <v>5616.78002</v>
      </c>
      <c r="H18" s="44"/>
      <c r="I18" s="42"/>
      <c r="J18" s="32"/>
      <c r="K18" s="32"/>
    </row>
    <row r="19" spans="1:11" ht="12.75" hidden="1">
      <c r="A19" s="23" t="s">
        <v>9</v>
      </c>
      <c r="B19" s="26"/>
      <c r="C19" s="55">
        <v>0</v>
      </c>
      <c r="D19" s="56">
        <v>0</v>
      </c>
      <c r="E19" s="56">
        <v>0</v>
      </c>
      <c r="F19" s="56">
        <v>0</v>
      </c>
      <c r="G19" s="57">
        <v>0</v>
      </c>
      <c r="H19" s="44"/>
      <c r="I19" s="42"/>
      <c r="J19" s="32"/>
      <c r="K19" s="32"/>
    </row>
    <row r="20" spans="1:11" ht="12.75">
      <c r="A20" s="21" t="s">
        <v>10</v>
      </c>
      <c r="B20" s="1"/>
      <c r="C20" s="55">
        <f>+Jun!I34</f>
        <v>2377</v>
      </c>
      <c r="D20" s="56">
        <f>+Jul!I34</f>
        <v>3186</v>
      </c>
      <c r="E20" s="56">
        <f>+Ago!I34</f>
        <v>686</v>
      </c>
      <c r="F20" s="56">
        <f>+Sep!I34</f>
        <v>1719</v>
      </c>
      <c r="G20" s="57">
        <f>Oct!I34</f>
        <v>1795</v>
      </c>
      <c r="H20" s="44"/>
      <c r="I20" s="42"/>
      <c r="J20" s="32"/>
      <c r="K20" s="32"/>
    </row>
    <row r="21" spans="1:11" ht="12.75">
      <c r="A21" s="21" t="s">
        <v>29</v>
      </c>
      <c r="B21" s="1"/>
      <c r="C21" s="55">
        <f>Jun!I36</f>
        <v>811.68464</v>
      </c>
      <c r="D21" s="56">
        <f>+Jul!I36</f>
        <v>819.03276</v>
      </c>
      <c r="E21" s="56">
        <f>+Ago!I36</f>
        <v>825.2504</v>
      </c>
      <c r="F21" s="56">
        <f>+Sep!I36</f>
        <v>834.8594800000001</v>
      </c>
      <c r="G21" s="57">
        <f>+Oct!I36</f>
        <v>839.94664</v>
      </c>
      <c r="H21" s="44"/>
      <c r="I21" s="42"/>
      <c r="J21" s="32"/>
      <c r="K21" s="32"/>
    </row>
    <row r="22" spans="1:11" ht="12.75">
      <c r="A22" s="22" t="s">
        <v>11</v>
      </c>
      <c r="B22" s="9"/>
      <c r="C22" s="55">
        <f>SUM(C19:C21)</f>
        <v>3188.68464</v>
      </c>
      <c r="D22" s="56">
        <f>SUM(D19:D21)</f>
        <v>4005.03276</v>
      </c>
      <c r="E22" s="56">
        <f>SUM(E20:E21)</f>
        <v>1511.2504</v>
      </c>
      <c r="F22" s="56">
        <f>SUM(F20:F21)</f>
        <v>2553.85948</v>
      </c>
      <c r="G22" s="56">
        <f>SUM(G20:G21)</f>
        <v>2634.94664</v>
      </c>
      <c r="H22" s="44"/>
      <c r="I22" s="42"/>
      <c r="J22" s="32"/>
      <c r="K22" s="32"/>
    </row>
    <row r="23" spans="1:11" ht="13.5" thickBot="1">
      <c r="A23" s="46" t="s">
        <v>13</v>
      </c>
      <c r="B23" s="51"/>
      <c r="C23" s="58">
        <f>+C18-C22</f>
        <v>2972.9226600000006</v>
      </c>
      <c r="D23" s="58">
        <f>+D18-D22</f>
        <v>3983.8899</v>
      </c>
      <c r="E23" s="58">
        <f>+E18-E22</f>
        <v>3352.6395</v>
      </c>
      <c r="F23" s="58">
        <f>+F18-F22</f>
        <v>3366.78002</v>
      </c>
      <c r="G23" s="58">
        <f>+G18-G22</f>
        <v>2981.83338</v>
      </c>
      <c r="H23" s="44"/>
      <c r="I23" s="42"/>
      <c r="J23" s="32"/>
      <c r="K23" s="32"/>
    </row>
    <row r="24" spans="1:11" ht="12.75">
      <c r="A24" s="32"/>
      <c r="B24" s="32"/>
      <c r="C24" s="43"/>
      <c r="D24" s="44"/>
      <c r="E24" s="44"/>
      <c r="F24" s="44"/>
      <c r="G24" s="44"/>
      <c r="H24" s="44"/>
      <c r="I24" s="44"/>
      <c r="J24" s="32"/>
      <c r="K24" s="32"/>
    </row>
    <row r="25" spans="1:11" ht="12.75">
      <c r="A25" s="32"/>
      <c r="B25" s="32"/>
      <c r="C25" s="32"/>
      <c r="D25" s="39"/>
      <c r="E25" s="39"/>
      <c r="F25" s="39"/>
      <c r="G25" s="39"/>
      <c r="H25" s="39"/>
      <c r="I25" s="39"/>
      <c r="J25" s="32"/>
      <c r="K25" s="32"/>
    </row>
    <row r="26" spans="1:11" ht="12.75">
      <c r="A26" s="32"/>
      <c r="B26" s="32"/>
      <c r="C26" s="32"/>
      <c r="D26" s="39"/>
      <c r="E26" s="39"/>
      <c r="F26" s="39"/>
      <c r="G26" s="39"/>
      <c r="H26" s="39"/>
      <c r="I26" s="39"/>
      <c r="J26" s="32"/>
      <c r="K26" s="32"/>
    </row>
    <row r="27" spans="1:11" ht="12.75">
      <c r="A27" s="32"/>
      <c r="B27" s="32"/>
      <c r="C27" s="32"/>
      <c r="D27" s="39"/>
      <c r="E27" s="39"/>
      <c r="F27" s="39"/>
      <c r="G27" s="39"/>
      <c r="H27" s="39"/>
      <c r="I27" s="39"/>
      <c r="J27" s="32"/>
      <c r="K27" s="32"/>
    </row>
    <row r="28" spans="1:11" ht="12.75">
      <c r="A28" s="32"/>
      <c r="B28" s="32"/>
      <c r="C28" s="32"/>
      <c r="D28" s="39"/>
      <c r="E28" s="39"/>
      <c r="F28" s="39"/>
      <c r="G28" s="39"/>
      <c r="H28" s="39"/>
      <c r="I28" s="39"/>
      <c r="J28" s="32"/>
      <c r="K28" s="32"/>
    </row>
    <row r="29" spans="1:11" ht="12.75">
      <c r="A29" s="32"/>
      <c r="B29" s="32"/>
      <c r="C29" s="32"/>
      <c r="D29" s="39"/>
      <c r="E29" s="39"/>
      <c r="F29" s="39"/>
      <c r="G29" s="39"/>
      <c r="H29" s="39"/>
      <c r="I29" s="39"/>
      <c r="J29" s="32"/>
      <c r="K29" s="32"/>
    </row>
    <row r="30" spans="1:11" ht="12.75">
      <c r="A30" s="32"/>
      <c r="B30" s="32"/>
      <c r="C30" s="32"/>
      <c r="D30" s="39"/>
      <c r="E30" s="39"/>
      <c r="F30" s="39"/>
      <c r="G30" s="39"/>
      <c r="H30" s="39"/>
      <c r="I30" s="39"/>
      <c r="J30" s="32"/>
      <c r="K30" s="32"/>
    </row>
    <row r="31" spans="1:11" ht="12.75">
      <c r="A31" s="32"/>
      <c r="B31" s="32"/>
      <c r="C31" s="32"/>
      <c r="D31" s="39"/>
      <c r="E31" s="39"/>
      <c r="F31" s="39"/>
      <c r="G31" s="39"/>
      <c r="H31" s="39"/>
      <c r="I31" s="39"/>
      <c r="J31" s="32"/>
      <c r="K31" s="32"/>
    </row>
    <row r="32" spans="1:11" ht="12.75">
      <c r="A32" s="32"/>
      <c r="B32" s="32"/>
      <c r="C32" s="32"/>
      <c r="D32" s="39"/>
      <c r="E32" s="39"/>
      <c r="F32" s="39"/>
      <c r="G32" s="39"/>
      <c r="H32" s="39"/>
      <c r="I32" s="39"/>
      <c r="J32" s="32"/>
      <c r="K32" s="32"/>
    </row>
    <row r="33" spans="1:11" ht="12.75">
      <c r="A33" s="32"/>
      <c r="B33" s="32"/>
      <c r="C33" s="32"/>
      <c r="D33" s="39"/>
      <c r="E33" s="39"/>
      <c r="F33" s="39"/>
      <c r="G33" s="39"/>
      <c r="H33" s="39"/>
      <c r="I33" s="39"/>
      <c r="J33" s="32"/>
      <c r="K33" s="32"/>
    </row>
    <row r="34" spans="1:11" ht="12.75">
      <c r="A34" s="32"/>
      <c r="B34" s="32"/>
      <c r="C34" s="32"/>
      <c r="D34" s="39"/>
      <c r="E34" s="39"/>
      <c r="F34" s="39"/>
      <c r="G34" s="39"/>
      <c r="H34" s="39"/>
      <c r="I34" s="39"/>
      <c r="J34" s="32"/>
      <c r="K34" s="32"/>
    </row>
    <row r="35" spans="1:11" ht="12.75">
      <c r="A35" s="32"/>
      <c r="B35" s="32"/>
      <c r="C35" s="32"/>
      <c r="D35" s="39"/>
      <c r="E35" s="39"/>
      <c r="F35" s="39"/>
      <c r="G35" s="39"/>
      <c r="H35" s="39"/>
      <c r="I35" s="39"/>
      <c r="J35" s="32"/>
      <c r="K35" s="32"/>
    </row>
    <row r="36" spans="1:11" ht="12.75">
      <c r="A36" s="32"/>
      <c r="B36" s="32"/>
      <c r="C36" s="32"/>
      <c r="D36" s="39"/>
      <c r="E36" s="39"/>
      <c r="F36" s="39"/>
      <c r="G36" s="39"/>
      <c r="H36" s="39"/>
      <c r="I36" s="39"/>
      <c r="J36" s="32"/>
      <c r="K36" s="32"/>
    </row>
  </sheetData>
  <mergeCells count="2">
    <mergeCell ref="B2:I2"/>
    <mergeCell ref="A1:H1"/>
  </mergeCells>
  <printOptions horizontalCentered="1"/>
  <pageMargins left="0.11811023622047245" right="0.5511811023622047" top="1.0236220472440944" bottom="1" header="0.2755905511811024" footer="0"/>
  <pageSetup horizontalDpi="360" verticalDpi="360" orientation="landscape" paperSize="9" scale="82" r:id="rId1"/>
  <headerFooter alignWithMargins="0">
    <oddHeader>&amp;R&amp;"Arial,Negrita"RECURSOS S.A.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G28" sqref="G28"/>
    </sheetView>
  </sheetViews>
  <sheetFormatPr defaultColWidth="11.421875" defaultRowHeight="12.75"/>
  <cols>
    <col min="1" max="1" width="8.7109375" style="0" customWidth="1"/>
    <col min="2" max="2" width="7.140625" style="0" customWidth="1"/>
    <col min="3" max="3" width="31.28125" style="0" customWidth="1"/>
    <col min="4" max="4" width="12.57421875" style="0" customWidth="1"/>
    <col min="5" max="5" width="6.00390625" style="0" customWidth="1"/>
    <col min="6" max="6" width="7.57421875" style="0" customWidth="1"/>
    <col min="7" max="7" width="6.57421875" style="0" customWidth="1"/>
    <col min="8" max="8" width="34.57421875" style="0" customWidth="1"/>
    <col min="9" max="9" width="13.28125" style="0" customWidth="1"/>
  </cols>
  <sheetData>
    <row r="1" spans="1:9" ht="15.75">
      <c r="A1" s="72" t="s">
        <v>115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72" t="s">
        <v>6</v>
      </c>
      <c r="B2" s="72"/>
      <c r="C2" s="72"/>
      <c r="D2" s="72"/>
      <c r="E2" s="72"/>
      <c r="F2" s="72"/>
      <c r="G2" s="72"/>
      <c r="H2" s="72"/>
      <c r="I2" s="72"/>
    </row>
    <row r="3" ht="13.5" thickBot="1"/>
    <row r="4" spans="1:9" ht="15.75">
      <c r="A4" s="69" t="s">
        <v>1</v>
      </c>
      <c r="B4" s="70"/>
      <c r="C4" s="70"/>
      <c r="D4" s="71"/>
      <c r="F4" s="69" t="s">
        <v>5</v>
      </c>
      <c r="G4" s="70"/>
      <c r="H4" s="70"/>
      <c r="I4" s="71"/>
    </row>
    <row r="5" spans="1:9" ht="13.5" thickBot="1">
      <c r="A5" s="6"/>
      <c r="B5" s="7"/>
      <c r="C5" s="31" t="s">
        <v>26</v>
      </c>
      <c r="D5" s="8"/>
      <c r="F5" s="6"/>
      <c r="G5" s="7"/>
      <c r="H5" s="7"/>
      <c r="I5" s="8"/>
    </row>
    <row r="6" spans="1:9" ht="12.75">
      <c r="A6" s="5" t="s">
        <v>2</v>
      </c>
      <c r="B6" s="5" t="s">
        <v>31</v>
      </c>
      <c r="C6" s="5" t="s">
        <v>3</v>
      </c>
      <c r="D6" s="5" t="s">
        <v>4</v>
      </c>
      <c r="E6" s="4"/>
      <c r="F6" s="5" t="s">
        <v>2</v>
      </c>
      <c r="G6" s="5" t="s">
        <v>31</v>
      </c>
      <c r="H6" s="5" t="s">
        <v>3</v>
      </c>
      <c r="I6" s="5" t="s">
        <v>4</v>
      </c>
    </row>
    <row r="7" spans="1:9" ht="12.75">
      <c r="A7" s="1"/>
      <c r="B7" s="1"/>
      <c r="C7" s="1" t="s">
        <v>37</v>
      </c>
      <c r="D7" s="2"/>
      <c r="F7" s="3"/>
      <c r="G7" s="3"/>
      <c r="H7" s="1" t="s">
        <v>99</v>
      </c>
      <c r="I7" s="2"/>
    </row>
    <row r="8" spans="1:9" ht="12.75">
      <c r="A8" s="1"/>
      <c r="B8" s="1"/>
      <c r="C8" s="1" t="s">
        <v>38</v>
      </c>
      <c r="D8" s="2"/>
      <c r="F8" s="1"/>
      <c r="G8" s="1"/>
      <c r="H8" s="1" t="s">
        <v>100</v>
      </c>
      <c r="I8" s="1"/>
    </row>
    <row r="9" spans="1:9" ht="12.75">
      <c r="A9" s="1"/>
      <c r="B9" s="1"/>
      <c r="C9" s="1" t="s">
        <v>39</v>
      </c>
      <c r="D9" s="2"/>
      <c r="F9" s="3"/>
      <c r="G9" s="3"/>
      <c r="H9" s="1" t="s">
        <v>54</v>
      </c>
      <c r="I9" s="2">
        <v>330</v>
      </c>
    </row>
    <row r="10" spans="1:9" ht="12.75">
      <c r="A10" s="1"/>
      <c r="B10" s="1" t="s">
        <v>76</v>
      </c>
      <c r="C10" s="1" t="s">
        <v>40</v>
      </c>
      <c r="D10" s="2">
        <v>2800</v>
      </c>
      <c r="F10" s="3"/>
      <c r="G10" s="3"/>
      <c r="H10" s="1" t="s">
        <v>87</v>
      </c>
      <c r="I10" s="2"/>
    </row>
    <row r="11" spans="1:9" ht="12.75">
      <c r="A11" s="1"/>
      <c r="B11" s="1" t="s">
        <v>77</v>
      </c>
      <c r="C11" s="1" t="s">
        <v>41</v>
      </c>
      <c r="D11" s="2">
        <v>1040</v>
      </c>
      <c r="F11" s="3"/>
      <c r="G11" s="3"/>
      <c r="H11" s="1" t="s">
        <v>86</v>
      </c>
      <c r="I11" s="1">
        <f>450*2</f>
        <v>900</v>
      </c>
    </row>
    <row r="12" spans="1:9" ht="12.75">
      <c r="A12" s="1"/>
      <c r="B12" s="1" t="s">
        <v>78</v>
      </c>
      <c r="C12" s="1" t="s">
        <v>42</v>
      </c>
      <c r="D12" s="2">
        <f>460*2</f>
        <v>920</v>
      </c>
      <c r="F12" s="3"/>
      <c r="G12" s="3"/>
      <c r="H12" t="s">
        <v>85</v>
      </c>
      <c r="I12" s="2"/>
    </row>
    <row r="13" spans="1:9" ht="12.75">
      <c r="A13" s="1"/>
      <c r="B13" s="1" t="s">
        <v>79</v>
      </c>
      <c r="C13" s="1" t="s">
        <v>43</v>
      </c>
      <c r="D13" s="2">
        <f>105*2</f>
        <v>210</v>
      </c>
      <c r="F13" s="3"/>
      <c r="G13" s="3"/>
      <c r="H13" t="s">
        <v>107</v>
      </c>
      <c r="I13" s="2"/>
    </row>
    <row r="14" spans="1:9" ht="12.75">
      <c r="A14" s="1"/>
      <c r="B14" s="1" t="s">
        <v>78</v>
      </c>
      <c r="C14" s="1" t="s">
        <v>44</v>
      </c>
      <c r="D14" s="2">
        <f>70*2</f>
        <v>140</v>
      </c>
      <c r="F14" s="3"/>
      <c r="G14" s="3"/>
      <c r="H14" s="1" t="s">
        <v>88</v>
      </c>
      <c r="I14" s="2"/>
    </row>
    <row r="15" spans="1:9" ht="12.75">
      <c r="A15" s="1"/>
      <c r="B15" s="1"/>
      <c r="C15" s="1" t="s">
        <v>45</v>
      </c>
      <c r="D15" s="2"/>
      <c r="F15" s="3"/>
      <c r="G15" s="3"/>
      <c r="H15" s="1" t="s">
        <v>59</v>
      </c>
      <c r="I15" s="2"/>
    </row>
    <row r="16" spans="1:9" ht="12.75">
      <c r="A16" s="1"/>
      <c r="B16" s="1"/>
      <c r="C16" s="1" t="s">
        <v>46</v>
      </c>
      <c r="D16" s="2"/>
      <c r="F16" s="3"/>
      <c r="G16" s="3"/>
      <c r="H16" s="1" t="s">
        <v>60</v>
      </c>
      <c r="I16" s="2"/>
    </row>
    <row r="17" spans="1:9" ht="12.75">
      <c r="A17" s="1"/>
      <c r="B17" s="1"/>
      <c r="C17" t="s">
        <v>47</v>
      </c>
      <c r="D17" s="2"/>
      <c r="F17" s="3"/>
      <c r="G17" s="3"/>
      <c r="H17" s="1" t="s">
        <v>61</v>
      </c>
      <c r="I17" s="2"/>
    </row>
    <row r="18" spans="1:9" ht="12.75">
      <c r="A18" s="1"/>
      <c r="B18" s="1"/>
      <c r="C18" s="1" t="s">
        <v>48</v>
      </c>
      <c r="D18" s="10"/>
      <c r="E18" s="11"/>
      <c r="F18" s="3"/>
      <c r="G18" s="3"/>
      <c r="H18" s="1" t="s">
        <v>63</v>
      </c>
      <c r="I18" s="2">
        <f>5</f>
        <v>5</v>
      </c>
    </row>
    <row r="19" spans="1:9" ht="12.75">
      <c r="A19" s="1"/>
      <c r="B19" s="1"/>
      <c r="C19" s="1" t="s">
        <v>49</v>
      </c>
      <c r="D19" s="2"/>
      <c r="F19" s="3"/>
      <c r="G19" s="3"/>
      <c r="H19" s="1" t="s">
        <v>64</v>
      </c>
      <c r="I19" s="2">
        <f>6+8+15+32+4+5+16+16</f>
        <v>102</v>
      </c>
    </row>
    <row r="20" spans="1:9" ht="12.75">
      <c r="A20" s="1"/>
      <c r="B20" s="1"/>
      <c r="C20" s="1" t="s">
        <v>50</v>
      </c>
      <c r="D20" s="2"/>
      <c r="F20" s="3"/>
      <c r="G20" s="3"/>
      <c r="H20" s="1" t="s">
        <v>67</v>
      </c>
      <c r="I20" s="2"/>
    </row>
    <row r="21" spans="1:9" ht="12.75">
      <c r="A21" s="1"/>
      <c r="B21" s="1"/>
      <c r="C21" s="1" t="s">
        <v>51</v>
      </c>
      <c r="D21" s="2"/>
      <c r="F21" s="1"/>
      <c r="G21" s="1"/>
      <c r="H21" s="1" t="s">
        <v>65</v>
      </c>
      <c r="I21" s="2">
        <f>12+50</f>
        <v>62</v>
      </c>
    </row>
    <row r="22" spans="1:9" ht="12.75">
      <c r="A22" s="1"/>
      <c r="B22" s="1"/>
      <c r="C22" t="s">
        <v>52</v>
      </c>
      <c r="D22" s="1"/>
      <c r="F22" s="1"/>
      <c r="G22" s="32"/>
      <c r="H22" s="1" t="s">
        <v>66</v>
      </c>
      <c r="I22" s="2">
        <v>4</v>
      </c>
    </row>
    <row r="23" spans="1:9" ht="12.75">
      <c r="A23" s="1"/>
      <c r="B23" s="1"/>
      <c r="C23" s="1" t="s">
        <v>53</v>
      </c>
      <c r="D23" s="1"/>
      <c r="F23" s="1"/>
      <c r="G23" s="1"/>
      <c r="H23" s="1" t="s">
        <v>32</v>
      </c>
      <c r="I23" s="2">
        <v>4.5</v>
      </c>
    </row>
    <row r="24" spans="1:9" ht="12.75">
      <c r="A24" s="1"/>
      <c r="B24" s="1"/>
      <c r="C24" s="1" t="s">
        <v>30</v>
      </c>
      <c r="D24" s="1"/>
      <c r="F24" s="1"/>
      <c r="G24" s="1"/>
      <c r="H24" s="1" t="s">
        <v>68</v>
      </c>
      <c r="I24" s="1"/>
    </row>
    <row r="25" spans="1:9" ht="12.75">
      <c r="A25" s="1"/>
      <c r="B25" s="1" t="s">
        <v>80</v>
      </c>
      <c r="C25" s="1" t="s">
        <v>74</v>
      </c>
      <c r="D25" s="1">
        <f>900*2</f>
        <v>1800</v>
      </c>
      <c r="F25" s="1"/>
      <c r="G25" s="1"/>
      <c r="H25" s="1" t="s">
        <v>71</v>
      </c>
      <c r="I25" s="1">
        <f>3+12</f>
        <v>15</v>
      </c>
    </row>
    <row r="26" spans="1:9" ht="12.75">
      <c r="A26" s="1"/>
      <c r="B26" s="1" t="s">
        <v>77</v>
      </c>
      <c r="C26" t="s">
        <v>75</v>
      </c>
      <c r="D26" s="1">
        <f>130*2</f>
        <v>260</v>
      </c>
      <c r="F26" s="1"/>
      <c r="G26" s="1"/>
      <c r="H26" s="1" t="s">
        <v>72</v>
      </c>
      <c r="I26" s="1">
        <f>30+9+40+71</f>
        <v>150</v>
      </c>
    </row>
    <row r="27" spans="1:9" ht="12.75">
      <c r="A27" s="1"/>
      <c r="B27" s="1"/>
      <c r="C27" s="1"/>
      <c r="D27" s="1"/>
      <c r="F27" s="1"/>
      <c r="G27" s="1"/>
      <c r="H27" s="1" t="s">
        <v>27</v>
      </c>
      <c r="I27" s="1">
        <v>90</v>
      </c>
    </row>
    <row r="28" spans="1:9" ht="12.75">
      <c r="A28" s="1"/>
      <c r="B28" s="1"/>
      <c r="C28" s="1"/>
      <c r="D28" s="1"/>
      <c r="F28" s="1"/>
      <c r="G28" s="1"/>
      <c r="H28" t="s">
        <v>70</v>
      </c>
      <c r="I28" s="2">
        <v>150</v>
      </c>
    </row>
    <row r="29" spans="1:9" ht="12.75">
      <c r="A29" s="1"/>
      <c r="B29" s="1"/>
      <c r="C29" s="1"/>
      <c r="D29" s="1"/>
      <c r="F29" s="1"/>
      <c r="G29" s="1"/>
      <c r="H29" s="1" t="s">
        <v>104</v>
      </c>
      <c r="I29" s="2">
        <f>80*8</f>
        <v>640</v>
      </c>
    </row>
    <row r="30" spans="1:9" ht="12.75">
      <c r="A30" s="1"/>
      <c r="B30" s="1"/>
      <c r="C30" s="1"/>
      <c r="D30" s="1"/>
      <c r="F30" s="1"/>
      <c r="G30" s="1"/>
      <c r="H30" s="1" t="s">
        <v>73</v>
      </c>
      <c r="I30" s="2">
        <f>50*8</f>
        <v>400</v>
      </c>
    </row>
    <row r="31" spans="1:9" ht="12.75">
      <c r="A31" s="1"/>
      <c r="B31" s="1"/>
      <c r="C31" s="1"/>
      <c r="D31" s="1"/>
      <c r="F31" s="1"/>
      <c r="G31" s="1"/>
      <c r="H31" s="1" t="s">
        <v>69</v>
      </c>
      <c r="I31" s="2"/>
    </row>
    <row r="32" spans="1:9" ht="12.75">
      <c r="A32" s="1"/>
      <c r="B32" s="1"/>
      <c r="C32" s="1"/>
      <c r="D32" s="1"/>
      <c r="F32" s="1"/>
      <c r="G32" s="1"/>
      <c r="H32" s="1" t="s">
        <v>34</v>
      </c>
      <c r="I32" s="2"/>
    </row>
    <row r="33" spans="1:8" ht="13.5" thickBot="1">
      <c r="A33" s="12"/>
      <c r="B33" s="12"/>
      <c r="C33" s="12"/>
      <c r="D33" s="12"/>
      <c r="F33" s="12"/>
      <c r="G33" s="1"/>
      <c r="H33" s="12" t="s">
        <v>28</v>
      </c>
    </row>
    <row r="34" spans="1:9" ht="16.5" thickBot="1">
      <c r="A34" s="13" t="s">
        <v>16</v>
      </c>
      <c r="B34" s="14"/>
      <c r="C34" s="14"/>
      <c r="D34" s="15">
        <f>SUM(D7:D33)</f>
        <v>7170</v>
      </c>
      <c r="E34" s="16"/>
      <c r="F34" s="13" t="s">
        <v>17</v>
      </c>
      <c r="G34" s="14"/>
      <c r="H34" s="14"/>
      <c r="I34" s="15">
        <f>SUM(I7:I33)</f>
        <v>2852.5</v>
      </c>
    </row>
    <row r="35" ht="13.5" thickBot="1"/>
    <row r="36" spans="6:9" ht="13.5" thickBot="1">
      <c r="F36" s="35" t="s">
        <v>36</v>
      </c>
      <c r="G36" s="36"/>
      <c r="H36" s="36"/>
      <c r="I36" s="37"/>
    </row>
  </sheetData>
  <mergeCells count="4">
    <mergeCell ref="A4:D4"/>
    <mergeCell ref="A2:I2"/>
    <mergeCell ref="F4:I4"/>
    <mergeCell ref="A1:I1"/>
  </mergeCells>
  <printOptions horizontalCentered="1"/>
  <pageMargins left="0.11811023622047245" right="0.5511811023622047" top="1.0236220472440944" bottom="1" header="0.2755905511811024" footer="0"/>
  <pageSetup horizontalDpi="360" verticalDpi="360" orientation="landscape" paperSize="9" scale="82" r:id="rId1"/>
  <headerFooter alignWithMargins="0">
    <oddHeader>&amp;R&amp;"Arial,Negrita"RECURSOS S.A.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9">
      <selection activeCell="G28" sqref="G28"/>
    </sheetView>
  </sheetViews>
  <sheetFormatPr defaultColWidth="11.421875" defaultRowHeight="12.75"/>
  <cols>
    <col min="1" max="2" width="8.7109375" style="0" customWidth="1"/>
    <col min="3" max="3" width="31.00390625" style="0" customWidth="1"/>
    <col min="4" max="4" width="12.57421875" style="0" customWidth="1"/>
    <col min="5" max="5" width="6.00390625" style="0" customWidth="1"/>
    <col min="6" max="7" width="7.57421875" style="0" customWidth="1"/>
    <col min="8" max="8" width="34.28125" style="0" customWidth="1"/>
    <col min="9" max="9" width="13.28125" style="0" customWidth="1"/>
  </cols>
  <sheetData>
    <row r="1" spans="1:9" ht="15.75">
      <c r="A1" s="72" t="s">
        <v>115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72" t="s">
        <v>14</v>
      </c>
      <c r="B2" s="72"/>
      <c r="C2" s="72"/>
      <c r="D2" s="72"/>
      <c r="E2" s="72"/>
      <c r="F2" s="72"/>
      <c r="G2" s="72"/>
      <c r="H2" s="72"/>
      <c r="I2" s="72"/>
    </row>
    <row r="3" ht="13.5" thickBot="1"/>
    <row r="4" spans="1:9" ht="15.75">
      <c r="A4" s="69" t="s">
        <v>1</v>
      </c>
      <c r="B4" s="70"/>
      <c r="C4" s="70"/>
      <c r="D4" s="71"/>
      <c r="F4" s="69" t="s">
        <v>5</v>
      </c>
      <c r="G4" s="70"/>
      <c r="H4" s="70"/>
      <c r="I4" s="71"/>
    </row>
    <row r="5" spans="1:9" ht="13.5" thickBot="1">
      <c r="A5" s="6"/>
      <c r="B5" s="7"/>
      <c r="C5" s="31" t="s">
        <v>26</v>
      </c>
      <c r="D5" s="8"/>
      <c r="F5" s="6"/>
      <c r="G5" s="7"/>
      <c r="H5" s="7"/>
      <c r="I5" s="8"/>
    </row>
    <row r="6" spans="1:9" ht="12.75">
      <c r="A6" s="5" t="s">
        <v>2</v>
      </c>
      <c r="B6" s="5" t="s">
        <v>31</v>
      </c>
      <c r="C6" s="5" t="s">
        <v>3</v>
      </c>
      <c r="D6" s="5" t="s">
        <v>4</v>
      </c>
      <c r="E6" s="4"/>
      <c r="F6" s="5" t="s">
        <v>2</v>
      </c>
      <c r="G6" s="5" t="s">
        <v>31</v>
      </c>
      <c r="H6" s="5" t="s">
        <v>3</v>
      </c>
      <c r="I6" s="5" t="s">
        <v>4</v>
      </c>
    </row>
    <row r="7" spans="1:9" ht="12.75">
      <c r="A7" s="1"/>
      <c r="B7" s="1"/>
      <c r="C7" s="1" t="s">
        <v>37</v>
      </c>
      <c r="D7" s="2"/>
      <c r="F7" s="3"/>
      <c r="G7" s="3"/>
      <c r="H7" s="1" t="s">
        <v>99</v>
      </c>
      <c r="I7" s="2"/>
    </row>
    <row r="8" spans="1:9" ht="12.75">
      <c r="A8" s="1"/>
      <c r="B8" s="1"/>
      <c r="C8" s="1" t="s">
        <v>38</v>
      </c>
      <c r="D8" s="2"/>
      <c r="F8" s="1"/>
      <c r="G8" s="1"/>
      <c r="H8" s="1" t="s">
        <v>100</v>
      </c>
      <c r="I8" s="1"/>
    </row>
    <row r="9" spans="1:9" ht="12.75">
      <c r="A9" s="1"/>
      <c r="B9" s="1"/>
      <c r="C9" s="1" t="s">
        <v>39</v>
      </c>
      <c r="D9" s="2"/>
      <c r="F9" s="3"/>
      <c r="G9" s="3"/>
      <c r="H9" s="1" t="s">
        <v>54</v>
      </c>
      <c r="I9" s="2"/>
    </row>
    <row r="10" spans="1:9" ht="12.75">
      <c r="A10" s="1"/>
      <c r="B10" s="1"/>
      <c r="C10" s="1" t="s">
        <v>40</v>
      </c>
      <c r="D10" s="2"/>
      <c r="F10" s="3"/>
      <c r="G10" s="3"/>
      <c r="H10" s="1" t="s">
        <v>87</v>
      </c>
      <c r="I10" s="2">
        <v>220</v>
      </c>
    </row>
    <row r="11" spans="1:9" ht="12.75">
      <c r="A11" s="1"/>
      <c r="B11" s="1"/>
      <c r="C11" s="1" t="s">
        <v>41</v>
      </c>
      <c r="D11" s="2"/>
      <c r="F11" s="3"/>
      <c r="G11" s="3"/>
      <c r="H11" s="1" t="s">
        <v>86</v>
      </c>
      <c r="I11" s="1">
        <f>196*6</f>
        <v>1176</v>
      </c>
    </row>
    <row r="12" spans="1:9" ht="12.75">
      <c r="A12" s="1"/>
      <c r="B12" s="1"/>
      <c r="C12" s="1" t="s">
        <v>42</v>
      </c>
      <c r="D12" s="2"/>
      <c r="F12" s="3"/>
      <c r="G12" s="3"/>
      <c r="H12" t="s">
        <v>85</v>
      </c>
      <c r="I12" s="2">
        <v>390</v>
      </c>
    </row>
    <row r="13" spans="1:9" ht="12.75">
      <c r="A13" s="1"/>
      <c r="B13" s="1"/>
      <c r="C13" s="1" t="s">
        <v>43</v>
      </c>
      <c r="D13" s="2"/>
      <c r="F13" s="3"/>
      <c r="G13" s="3"/>
      <c r="H13" t="s">
        <v>107</v>
      </c>
      <c r="I13" s="2"/>
    </row>
    <row r="14" spans="1:9" ht="12.75">
      <c r="A14" s="1"/>
      <c r="B14" s="1"/>
      <c r="C14" s="1" t="s">
        <v>44</v>
      </c>
      <c r="D14" s="2"/>
      <c r="F14" s="3"/>
      <c r="G14" s="3"/>
      <c r="H14" s="1" t="s">
        <v>88</v>
      </c>
      <c r="I14" s="2"/>
    </row>
    <row r="15" spans="1:9" ht="12.75">
      <c r="A15" s="1"/>
      <c r="B15" s="1" t="s">
        <v>81</v>
      </c>
      <c r="C15" s="1" t="s">
        <v>45</v>
      </c>
      <c r="D15" s="2">
        <v>360</v>
      </c>
      <c r="F15" s="3"/>
      <c r="G15" s="3"/>
      <c r="H15" s="1" t="s">
        <v>59</v>
      </c>
      <c r="I15" s="2"/>
    </row>
    <row r="16" spans="1:9" ht="12.75">
      <c r="A16" s="1"/>
      <c r="B16" s="1" t="s">
        <v>94</v>
      </c>
      <c r="C16" s="1" t="s">
        <v>46</v>
      </c>
      <c r="D16" s="2">
        <v>1300</v>
      </c>
      <c r="F16" s="3"/>
      <c r="G16" s="3"/>
      <c r="H16" s="1" t="s">
        <v>60</v>
      </c>
      <c r="I16" s="2"/>
    </row>
    <row r="17" spans="1:9" ht="12.75">
      <c r="A17" s="1"/>
      <c r="B17" s="1"/>
      <c r="C17" t="s">
        <v>47</v>
      </c>
      <c r="D17" s="2"/>
      <c r="F17" s="3"/>
      <c r="G17" s="3"/>
      <c r="H17" s="1" t="s">
        <v>61</v>
      </c>
      <c r="I17" s="2"/>
    </row>
    <row r="18" spans="1:9" ht="12.75">
      <c r="A18" s="1"/>
      <c r="B18" s="1"/>
      <c r="C18" s="1" t="s">
        <v>48</v>
      </c>
      <c r="D18" s="10"/>
      <c r="E18" s="11"/>
      <c r="F18" s="3"/>
      <c r="G18" s="3"/>
      <c r="H18" s="1" t="s">
        <v>63</v>
      </c>
      <c r="I18" s="2"/>
    </row>
    <row r="19" spans="1:9" ht="12.75">
      <c r="A19" s="1"/>
      <c r="B19" s="1"/>
      <c r="C19" s="1" t="s">
        <v>49</v>
      </c>
      <c r="D19" s="2"/>
      <c r="F19" s="3"/>
      <c r="G19" s="3"/>
      <c r="H19" s="1" t="s">
        <v>64</v>
      </c>
      <c r="I19" s="2"/>
    </row>
    <row r="20" spans="1:9" ht="12.75">
      <c r="A20" s="1"/>
      <c r="B20" s="1"/>
      <c r="C20" s="1" t="s">
        <v>50</v>
      </c>
      <c r="D20" s="2"/>
      <c r="F20" s="3"/>
      <c r="G20" s="3"/>
      <c r="H20" s="1" t="s">
        <v>67</v>
      </c>
      <c r="I20" s="2"/>
    </row>
    <row r="21" spans="1:9" ht="12.75">
      <c r="A21" s="1"/>
      <c r="B21" s="1" t="s">
        <v>82</v>
      </c>
      <c r="C21" s="1" t="s">
        <v>51</v>
      </c>
      <c r="D21" s="2">
        <v>1200</v>
      </c>
      <c r="F21" s="1"/>
      <c r="G21" s="1"/>
      <c r="H21" s="1" t="s">
        <v>65</v>
      </c>
      <c r="I21" s="2"/>
    </row>
    <row r="22" spans="1:9" ht="12.75">
      <c r="A22" s="1"/>
      <c r="B22" s="1"/>
      <c r="C22" t="s">
        <v>52</v>
      </c>
      <c r="D22" s="1"/>
      <c r="F22" s="1"/>
      <c r="G22" s="32"/>
      <c r="H22" s="1" t="s">
        <v>66</v>
      </c>
      <c r="I22" s="2">
        <v>20</v>
      </c>
    </row>
    <row r="23" spans="1:9" ht="12.75">
      <c r="A23" s="1"/>
      <c r="B23" s="1"/>
      <c r="C23" s="1" t="s">
        <v>53</v>
      </c>
      <c r="D23" s="1"/>
      <c r="F23" s="1"/>
      <c r="G23" s="1"/>
      <c r="H23" s="1" t="s">
        <v>32</v>
      </c>
      <c r="I23" s="2"/>
    </row>
    <row r="24" spans="1:9" ht="12.75">
      <c r="A24" s="1"/>
      <c r="B24" s="1"/>
      <c r="C24" s="1" t="s">
        <v>30</v>
      </c>
      <c r="D24" s="1"/>
      <c r="F24" s="1"/>
      <c r="G24" s="1"/>
      <c r="H24" s="1" t="s">
        <v>68</v>
      </c>
      <c r="I24" s="1">
        <f>150*0.35</f>
        <v>52.5</v>
      </c>
    </row>
    <row r="25" spans="1:9" ht="12.75">
      <c r="A25" s="1"/>
      <c r="B25" s="1"/>
      <c r="C25" s="1" t="s">
        <v>74</v>
      </c>
      <c r="D25" s="1"/>
      <c r="F25" s="1"/>
      <c r="G25" s="1"/>
      <c r="H25" s="1" t="s">
        <v>90</v>
      </c>
      <c r="I25" s="1">
        <v>8</v>
      </c>
    </row>
    <row r="26" spans="1:9" ht="12.75">
      <c r="A26" s="1"/>
      <c r="B26" s="1"/>
      <c r="C26" t="s">
        <v>75</v>
      </c>
      <c r="D26" s="1"/>
      <c r="F26" s="1"/>
      <c r="G26" s="1"/>
      <c r="H26" s="1" t="s">
        <v>72</v>
      </c>
      <c r="I26" s="1">
        <f>2*4</f>
        <v>8</v>
      </c>
    </row>
    <row r="27" spans="1:9" ht="12.75">
      <c r="A27" s="1"/>
      <c r="B27" s="1" t="s">
        <v>84</v>
      </c>
      <c r="C27" s="1" t="s">
        <v>83</v>
      </c>
      <c r="D27" s="1">
        <v>600</v>
      </c>
      <c r="F27" s="1"/>
      <c r="G27" s="1"/>
      <c r="H27" s="1" t="s">
        <v>27</v>
      </c>
      <c r="I27" s="1">
        <v>90</v>
      </c>
    </row>
    <row r="28" spans="1:9" ht="12.75">
      <c r="A28" s="1"/>
      <c r="B28" s="1"/>
      <c r="C28" s="1"/>
      <c r="D28" s="1"/>
      <c r="F28" s="1"/>
      <c r="G28" s="1"/>
      <c r="H28" t="s">
        <v>70</v>
      </c>
      <c r="I28" s="2">
        <v>300</v>
      </c>
    </row>
    <row r="29" spans="1:9" ht="12.75">
      <c r="A29" s="1"/>
      <c r="B29" s="1"/>
      <c r="C29" s="1"/>
      <c r="D29" s="1"/>
      <c r="F29" s="1"/>
      <c r="G29" s="1"/>
      <c r="H29" s="1" t="s">
        <v>104</v>
      </c>
      <c r="I29" s="2">
        <f>80*8</f>
        <v>640</v>
      </c>
    </row>
    <row r="30" spans="1:9" ht="12.75">
      <c r="A30" s="1"/>
      <c r="B30" s="1"/>
      <c r="C30" s="1"/>
      <c r="D30" s="1"/>
      <c r="F30" s="1"/>
      <c r="G30" s="1"/>
      <c r="H30" s="1" t="s">
        <v>73</v>
      </c>
      <c r="I30" s="2">
        <f>50*8</f>
        <v>400</v>
      </c>
    </row>
    <row r="31" spans="1:9" ht="12.75">
      <c r="A31" s="1"/>
      <c r="B31" s="1"/>
      <c r="C31" s="1"/>
      <c r="D31" s="1"/>
      <c r="F31" s="1"/>
      <c r="G31" s="1"/>
      <c r="H31" s="1" t="s">
        <v>69</v>
      </c>
      <c r="I31" s="2"/>
    </row>
    <row r="32" spans="1:9" ht="12.75">
      <c r="A32" s="1"/>
      <c r="B32" s="1"/>
      <c r="C32" s="1"/>
      <c r="D32" s="1"/>
      <c r="F32" s="1"/>
      <c r="G32" s="1"/>
      <c r="H32" s="1" t="s">
        <v>34</v>
      </c>
      <c r="I32" s="2">
        <v>8</v>
      </c>
    </row>
    <row r="33" spans="1:8" ht="13.5" thickBot="1">
      <c r="A33" s="12"/>
      <c r="B33" s="12"/>
      <c r="C33" s="12"/>
      <c r="D33" s="12"/>
      <c r="F33" s="12"/>
      <c r="G33" s="1"/>
      <c r="H33" s="12" t="s">
        <v>28</v>
      </c>
    </row>
    <row r="34" spans="1:9" ht="16.5" thickBot="1">
      <c r="A34" s="13" t="s">
        <v>16</v>
      </c>
      <c r="B34" s="14"/>
      <c r="C34" s="14"/>
      <c r="D34" s="15">
        <f>SUM(D7:D33)</f>
        <v>3460</v>
      </c>
      <c r="E34" s="16"/>
      <c r="F34" s="13" t="s">
        <v>17</v>
      </c>
      <c r="G34" s="14"/>
      <c r="H34" s="14"/>
      <c r="I34" s="15">
        <f>SUM(I7:I33)</f>
        <v>3312.5</v>
      </c>
    </row>
    <row r="35" ht="13.5" thickBot="1"/>
    <row r="36" spans="6:9" ht="13.5" thickBot="1">
      <c r="F36" s="35" t="s">
        <v>36</v>
      </c>
      <c r="G36" s="36"/>
      <c r="H36" s="36"/>
      <c r="I36" s="38">
        <f>282.62*2.75</f>
        <v>777.205</v>
      </c>
    </row>
  </sheetData>
  <mergeCells count="4">
    <mergeCell ref="A4:D4"/>
    <mergeCell ref="A2:I2"/>
    <mergeCell ref="F4:I4"/>
    <mergeCell ref="A1:I1"/>
  </mergeCells>
  <printOptions horizontalCentered="1"/>
  <pageMargins left="0.11811023622047245" right="0.5511811023622047" top="1.0236220472440944" bottom="1" header="0.2755905511811024" footer="0"/>
  <pageSetup horizontalDpi="360" verticalDpi="360" orientation="landscape" paperSize="9" scale="82" r:id="rId1"/>
  <headerFooter alignWithMargins="0">
    <oddHeader>&amp;R&amp;"Arial,Negrita"RECURSOS S.A.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G28" sqref="G28"/>
    </sheetView>
  </sheetViews>
  <sheetFormatPr defaultColWidth="11.421875" defaultRowHeight="12.75"/>
  <cols>
    <col min="1" max="1" width="8.421875" style="0" customWidth="1"/>
    <col min="2" max="2" width="8.140625" style="0" customWidth="1"/>
    <col min="3" max="3" width="31.7109375" style="0" customWidth="1"/>
    <col min="4" max="4" width="12.57421875" style="0" customWidth="1"/>
    <col min="5" max="5" width="6.00390625" style="0" customWidth="1"/>
    <col min="6" max="6" width="7.57421875" style="0" customWidth="1"/>
    <col min="7" max="7" width="6.7109375" style="0" customWidth="1"/>
    <col min="8" max="8" width="34.7109375" style="0" customWidth="1"/>
    <col min="9" max="9" width="13.28125" style="0" customWidth="1"/>
  </cols>
  <sheetData>
    <row r="1" spans="1:9" ht="15.75">
      <c r="A1" s="72" t="s">
        <v>115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72" t="s">
        <v>15</v>
      </c>
      <c r="B2" s="72"/>
      <c r="C2" s="72"/>
      <c r="D2" s="72"/>
      <c r="E2" s="72"/>
      <c r="F2" s="72"/>
      <c r="G2" s="72"/>
      <c r="H2" s="72"/>
      <c r="I2" s="72"/>
    </row>
    <row r="3" ht="13.5" thickBot="1"/>
    <row r="4" spans="1:9" ht="15.75">
      <c r="A4" s="69" t="s">
        <v>1</v>
      </c>
      <c r="B4" s="70"/>
      <c r="C4" s="70"/>
      <c r="D4" s="71"/>
      <c r="F4" s="69" t="s">
        <v>5</v>
      </c>
      <c r="G4" s="70"/>
      <c r="H4" s="70"/>
      <c r="I4" s="71"/>
    </row>
    <row r="5" spans="1:9" ht="13.5" thickBot="1">
      <c r="A5" s="6"/>
      <c r="B5" s="7"/>
      <c r="C5" s="31" t="s">
        <v>26</v>
      </c>
      <c r="D5" s="8"/>
      <c r="F5" s="6"/>
      <c r="G5" s="7"/>
      <c r="H5" s="7"/>
      <c r="I5" s="8"/>
    </row>
    <row r="6" spans="1:9" ht="12.75">
      <c r="A6" s="5" t="s">
        <v>2</v>
      </c>
      <c r="B6" s="5" t="s">
        <v>31</v>
      </c>
      <c r="C6" s="5" t="s">
        <v>3</v>
      </c>
      <c r="D6" s="5" t="s">
        <v>4</v>
      </c>
      <c r="E6" s="4"/>
      <c r="F6" s="5" t="s">
        <v>2</v>
      </c>
      <c r="G6" s="5" t="s">
        <v>31</v>
      </c>
      <c r="H6" s="5" t="s">
        <v>3</v>
      </c>
      <c r="I6" s="5" t="s">
        <v>4</v>
      </c>
    </row>
    <row r="7" spans="1:9" ht="12.75">
      <c r="A7" s="1"/>
      <c r="B7" s="1"/>
      <c r="C7" s="1" t="s">
        <v>37</v>
      </c>
      <c r="D7" s="2"/>
      <c r="F7" s="3"/>
      <c r="G7" s="3"/>
      <c r="H7" s="1" t="s">
        <v>99</v>
      </c>
      <c r="I7" s="2"/>
    </row>
    <row r="8" spans="1:9" ht="12.75">
      <c r="A8" s="1"/>
      <c r="B8" s="1"/>
      <c r="C8" s="1" t="s">
        <v>38</v>
      </c>
      <c r="D8" s="2"/>
      <c r="F8" s="1"/>
      <c r="G8" s="1"/>
      <c r="H8" s="1" t="s">
        <v>100</v>
      </c>
      <c r="I8" s="1"/>
    </row>
    <row r="9" spans="1:9" ht="12.75">
      <c r="A9" s="1"/>
      <c r="B9" s="1"/>
      <c r="C9" s="1" t="s">
        <v>39</v>
      </c>
      <c r="D9" s="2"/>
      <c r="F9" s="3"/>
      <c r="G9" s="3"/>
      <c r="H9" s="1" t="s">
        <v>54</v>
      </c>
      <c r="I9" s="2"/>
    </row>
    <row r="10" spans="1:9" ht="12.75">
      <c r="A10" s="1"/>
      <c r="B10" s="1"/>
      <c r="C10" s="1" t="s">
        <v>40</v>
      </c>
      <c r="D10" s="2"/>
      <c r="F10" s="3"/>
      <c r="G10" s="3"/>
      <c r="H10" s="1" t="s">
        <v>87</v>
      </c>
      <c r="I10" s="2">
        <v>81</v>
      </c>
    </row>
    <row r="11" spans="1:9" ht="12.75">
      <c r="A11" s="1"/>
      <c r="B11" s="1"/>
      <c r="C11" s="1" t="s">
        <v>41</v>
      </c>
      <c r="D11" s="2"/>
      <c r="F11" s="3"/>
      <c r="G11" s="3"/>
      <c r="H11" s="1" t="s">
        <v>86</v>
      </c>
      <c r="I11" s="1">
        <f>(196*2)*2</f>
        <v>784</v>
      </c>
    </row>
    <row r="12" spans="1:9" ht="12.75">
      <c r="A12" s="1"/>
      <c r="B12" s="1"/>
      <c r="C12" s="1" t="s">
        <v>42</v>
      </c>
      <c r="D12" s="2"/>
      <c r="F12" s="3"/>
      <c r="G12" s="3"/>
      <c r="H12" t="s">
        <v>85</v>
      </c>
      <c r="I12" s="2">
        <v>198</v>
      </c>
    </row>
    <row r="13" spans="1:9" ht="12.75">
      <c r="A13" s="1"/>
      <c r="B13" s="1"/>
      <c r="C13" s="1" t="s">
        <v>43</v>
      </c>
      <c r="D13" s="2"/>
      <c r="F13" s="3"/>
      <c r="G13" s="3"/>
      <c r="H13" t="s">
        <v>107</v>
      </c>
      <c r="I13" s="2"/>
    </row>
    <row r="14" spans="1:9" ht="12.75">
      <c r="A14" s="1"/>
      <c r="B14" s="1"/>
      <c r="C14" s="1" t="s">
        <v>44</v>
      </c>
      <c r="D14" s="2"/>
      <c r="F14" s="3"/>
      <c r="G14" s="3"/>
      <c r="H14" s="1" t="s">
        <v>88</v>
      </c>
      <c r="I14" s="2"/>
    </row>
    <row r="15" spans="1:9" ht="12.75">
      <c r="A15" s="1"/>
      <c r="B15" s="1">
        <v>35</v>
      </c>
      <c r="C15" s="1" t="s">
        <v>45</v>
      </c>
      <c r="D15" s="2">
        <f>12*35</f>
        <v>420</v>
      </c>
      <c r="F15" s="3"/>
      <c r="G15" s="3"/>
      <c r="H15" s="1" t="s">
        <v>59</v>
      </c>
      <c r="I15" s="2"/>
    </row>
    <row r="16" spans="1:9" ht="12.75">
      <c r="A16" s="1"/>
      <c r="B16" s="1">
        <v>200</v>
      </c>
      <c r="C16" s="1" t="s">
        <v>46</v>
      </c>
      <c r="D16" s="2">
        <f>(12*100)*2</f>
        <v>2400</v>
      </c>
      <c r="F16" s="3"/>
      <c r="G16" s="3"/>
      <c r="H16" s="1" t="s">
        <v>60</v>
      </c>
      <c r="I16" s="2"/>
    </row>
    <row r="17" spans="1:9" ht="12.75">
      <c r="A17" s="1"/>
      <c r="B17" s="1"/>
      <c r="C17" t="s">
        <v>47</v>
      </c>
      <c r="D17" s="2"/>
      <c r="F17" s="3"/>
      <c r="G17" s="3"/>
      <c r="H17" s="1" t="s">
        <v>93</v>
      </c>
      <c r="I17" s="2">
        <f>3.3*4</f>
        <v>13.2</v>
      </c>
    </row>
    <row r="18" spans="1:9" ht="12.75">
      <c r="A18" s="1"/>
      <c r="B18" s="1"/>
      <c r="C18" s="1" t="s">
        <v>48</v>
      </c>
      <c r="D18" s="10"/>
      <c r="E18" s="11"/>
      <c r="F18" s="3"/>
      <c r="G18" s="3"/>
      <c r="H18" s="1" t="s">
        <v>63</v>
      </c>
      <c r="I18" s="2"/>
    </row>
    <row r="19" spans="1:9" ht="12.75">
      <c r="A19" s="1"/>
      <c r="B19" s="1" t="s">
        <v>89</v>
      </c>
      <c r="C19" s="1" t="s">
        <v>49</v>
      </c>
      <c r="D19" s="2">
        <f>12*36</f>
        <v>432</v>
      </c>
      <c r="F19" s="3"/>
      <c r="G19" s="3"/>
      <c r="H19" s="1" t="s">
        <v>64</v>
      </c>
      <c r="I19" s="2"/>
    </row>
    <row r="20" spans="1:9" ht="12.75">
      <c r="A20" s="1"/>
      <c r="B20" s="1" t="s">
        <v>89</v>
      </c>
      <c r="C20" s="1" t="s">
        <v>50</v>
      </c>
      <c r="D20" s="2">
        <f>8*36</f>
        <v>288</v>
      </c>
      <c r="F20" s="3"/>
      <c r="G20" s="3"/>
      <c r="H20" s="1" t="s">
        <v>67</v>
      </c>
      <c r="I20" s="2"/>
    </row>
    <row r="21" spans="1:9" ht="12.75">
      <c r="A21" s="1"/>
      <c r="B21" s="1"/>
      <c r="C21" s="1" t="s">
        <v>51</v>
      </c>
      <c r="D21" s="2"/>
      <c r="F21" s="1"/>
      <c r="G21" s="1"/>
      <c r="H21" s="1" t="s">
        <v>65</v>
      </c>
      <c r="I21" s="2"/>
    </row>
    <row r="22" spans="1:9" ht="12.75">
      <c r="A22" s="1"/>
      <c r="B22" s="1"/>
      <c r="C22" t="s">
        <v>52</v>
      </c>
      <c r="D22" s="1"/>
      <c r="F22" s="1"/>
      <c r="G22" s="32"/>
      <c r="H22" s="1" t="s">
        <v>66</v>
      </c>
      <c r="I22" s="2">
        <v>20</v>
      </c>
    </row>
    <row r="23" spans="1:9" ht="12.75">
      <c r="A23" s="1"/>
      <c r="B23" s="1"/>
      <c r="C23" s="1" t="s">
        <v>53</v>
      </c>
      <c r="D23" s="1"/>
      <c r="F23" s="1"/>
      <c r="G23" s="1"/>
      <c r="H23" s="1" t="s">
        <v>32</v>
      </c>
      <c r="I23" s="2"/>
    </row>
    <row r="24" spans="1:9" ht="12.75">
      <c r="A24" s="1"/>
      <c r="B24" s="1"/>
      <c r="C24" s="1" t="s">
        <v>30</v>
      </c>
      <c r="D24" s="1"/>
      <c r="F24" s="1"/>
      <c r="G24" s="1"/>
      <c r="H24" s="1" t="s">
        <v>68</v>
      </c>
      <c r="I24" s="1">
        <f>52.5*3</f>
        <v>157.5</v>
      </c>
    </row>
    <row r="25" spans="1:9" ht="12.75">
      <c r="A25" s="1"/>
      <c r="B25" s="1"/>
      <c r="C25" s="1" t="s">
        <v>74</v>
      </c>
      <c r="D25" s="1"/>
      <c r="F25" s="1"/>
      <c r="G25" s="1"/>
      <c r="H25" s="1" t="s">
        <v>71</v>
      </c>
      <c r="I25" s="1"/>
    </row>
    <row r="26" spans="1:9" ht="12.75">
      <c r="A26" s="1"/>
      <c r="B26" s="1"/>
      <c r="C26" t="s">
        <v>75</v>
      </c>
      <c r="D26" s="1"/>
      <c r="F26" s="1"/>
      <c r="G26" s="1"/>
      <c r="H26" s="1" t="s">
        <v>72</v>
      </c>
      <c r="I26" s="1">
        <f>2+2+2</f>
        <v>6</v>
      </c>
    </row>
    <row r="27" spans="1:9" ht="12.75">
      <c r="A27" s="1"/>
      <c r="B27" s="1"/>
      <c r="C27" s="1"/>
      <c r="D27" s="1"/>
      <c r="F27" s="1"/>
      <c r="G27" s="1"/>
      <c r="H27" s="1" t="s">
        <v>27</v>
      </c>
      <c r="I27" s="1">
        <v>95</v>
      </c>
    </row>
    <row r="28" spans="1:9" ht="12.75">
      <c r="A28" s="1"/>
      <c r="B28" s="1"/>
      <c r="C28" s="1"/>
      <c r="D28" s="1"/>
      <c r="F28" s="1"/>
      <c r="G28" s="1"/>
      <c r="H28" t="s">
        <v>70</v>
      </c>
      <c r="I28" s="2">
        <v>300</v>
      </c>
    </row>
    <row r="29" spans="1:9" ht="12.75">
      <c r="A29" s="1"/>
      <c r="B29" s="1"/>
      <c r="C29" s="1"/>
      <c r="D29" s="1"/>
      <c r="F29" s="1"/>
      <c r="G29" s="1"/>
      <c r="H29" s="1" t="s">
        <v>104</v>
      </c>
      <c r="I29" s="2">
        <f>80*8</f>
        <v>640</v>
      </c>
    </row>
    <row r="30" spans="1:9" ht="12.75">
      <c r="A30" s="1"/>
      <c r="B30" s="1"/>
      <c r="C30" s="1"/>
      <c r="D30" s="1"/>
      <c r="F30" s="1"/>
      <c r="G30" s="1"/>
      <c r="H30" s="1" t="s">
        <v>73</v>
      </c>
      <c r="I30" s="2">
        <f>50*8</f>
        <v>400</v>
      </c>
    </row>
    <row r="31" spans="1:9" ht="12.75">
      <c r="A31" s="1"/>
      <c r="B31" s="1"/>
      <c r="C31" s="1"/>
      <c r="D31" s="1"/>
      <c r="F31" s="1"/>
      <c r="G31" s="1"/>
      <c r="H31" s="1" t="s">
        <v>69</v>
      </c>
      <c r="I31" s="2"/>
    </row>
    <row r="32" spans="1:9" ht="12.75">
      <c r="A32" s="1"/>
      <c r="B32" s="1"/>
      <c r="C32" s="1"/>
      <c r="D32" s="1"/>
      <c r="F32" s="1"/>
      <c r="G32" s="1"/>
      <c r="H32" s="1" t="s">
        <v>34</v>
      </c>
      <c r="I32" s="2"/>
    </row>
    <row r="33" spans="1:9" ht="13.5" thickBot="1">
      <c r="A33" s="12"/>
      <c r="B33" s="12"/>
      <c r="C33" s="12"/>
      <c r="D33" s="12"/>
      <c r="F33" s="12"/>
      <c r="G33" s="1"/>
      <c r="H33" s="12" t="s">
        <v>28</v>
      </c>
      <c r="I33">
        <v>20</v>
      </c>
    </row>
    <row r="34" spans="1:9" ht="16.5" thickBot="1">
      <c r="A34" s="13" t="s">
        <v>16</v>
      </c>
      <c r="B34" s="14"/>
      <c r="C34" s="14"/>
      <c r="D34" s="15">
        <f>SUM(D7:D33)</f>
        <v>3540</v>
      </c>
      <c r="E34" s="16"/>
      <c r="F34" s="13" t="s">
        <v>17</v>
      </c>
      <c r="G34" s="14"/>
      <c r="H34" s="14"/>
      <c r="I34" s="15">
        <f>SUM(I7:I33)</f>
        <v>2714.7</v>
      </c>
    </row>
    <row r="35" ht="13.5" thickBot="1"/>
    <row r="36" spans="6:9" ht="13.5" thickBot="1">
      <c r="F36" s="35" t="s">
        <v>36</v>
      </c>
      <c r="G36" s="36"/>
      <c r="H36" s="36"/>
      <c r="I36" s="38">
        <f>282.62*2.809</f>
        <v>793.87958</v>
      </c>
    </row>
  </sheetData>
  <mergeCells count="4">
    <mergeCell ref="A4:D4"/>
    <mergeCell ref="A2:I2"/>
    <mergeCell ref="F4:I4"/>
    <mergeCell ref="A1:I1"/>
  </mergeCells>
  <printOptions horizontalCentered="1"/>
  <pageMargins left="0.11811023622047245" right="0.5511811023622047" top="1.0236220472440944" bottom="1" header="0.2755905511811024" footer="0"/>
  <pageSetup horizontalDpi="360" verticalDpi="360" orientation="landscape" paperSize="9" scale="82" r:id="rId1"/>
  <headerFooter alignWithMargins="0">
    <oddHeader>&amp;R&amp;"Arial,Negrita"RECURSOS S.A.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G28" sqref="G28"/>
    </sheetView>
  </sheetViews>
  <sheetFormatPr defaultColWidth="11.421875" defaultRowHeight="12.75"/>
  <cols>
    <col min="1" max="1" width="7.421875" style="0" customWidth="1"/>
    <col min="2" max="2" width="7.00390625" style="0" customWidth="1"/>
    <col min="3" max="3" width="31.28125" style="0" customWidth="1"/>
    <col min="4" max="4" width="12.57421875" style="0" customWidth="1"/>
    <col min="5" max="5" width="6.00390625" style="0" customWidth="1"/>
    <col min="6" max="7" width="6.57421875" style="0" customWidth="1"/>
    <col min="8" max="8" width="34.57421875" style="0" customWidth="1"/>
    <col min="9" max="9" width="13.28125" style="0" customWidth="1"/>
  </cols>
  <sheetData>
    <row r="1" spans="1:9" ht="15.75">
      <c r="A1" s="72" t="s">
        <v>115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72" t="s">
        <v>18</v>
      </c>
      <c r="B2" s="72"/>
      <c r="C2" s="72"/>
      <c r="D2" s="72"/>
      <c r="E2" s="72"/>
      <c r="F2" s="72"/>
      <c r="G2" s="72"/>
      <c r="H2" s="72"/>
      <c r="I2" s="72"/>
    </row>
    <row r="3" ht="13.5" thickBot="1"/>
    <row r="4" spans="1:9" ht="15.75">
      <c r="A4" s="69" t="s">
        <v>1</v>
      </c>
      <c r="B4" s="70"/>
      <c r="C4" s="70"/>
      <c r="D4" s="71"/>
      <c r="F4" s="69" t="s">
        <v>5</v>
      </c>
      <c r="G4" s="70"/>
      <c r="H4" s="70"/>
      <c r="I4" s="71"/>
    </row>
    <row r="5" spans="1:9" ht="13.5" thickBot="1">
      <c r="A5" s="6"/>
      <c r="B5" s="7"/>
      <c r="C5" s="31" t="s">
        <v>26</v>
      </c>
      <c r="D5" s="8"/>
      <c r="F5" s="6"/>
      <c r="G5" s="7"/>
      <c r="H5" s="7"/>
      <c r="I5" s="8"/>
    </row>
    <row r="6" spans="1:9" ht="12.75">
      <c r="A6" s="5" t="s">
        <v>2</v>
      </c>
      <c r="B6" s="5" t="s">
        <v>31</v>
      </c>
      <c r="C6" s="5" t="s">
        <v>3</v>
      </c>
      <c r="D6" s="5" t="s">
        <v>4</v>
      </c>
      <c r="E6" s="4"/>
      <c r="F6" s="5" t="s">
        <v>2</v>
      </c>
      <c r="G6" s="5" t="s">
        <v>31</v>
      </c>
      <c r="H6" s="5" t="s">
        <v>3</v>
      </c>
      <c r="I6" s="5" t="s">
        <v>4</v>
      </c>
    </row>
    <row r="7" spans="1:9" ht="12.75">
      <c r="A7" s="1"/>
      <c r="B7" s="1" t="s">
        <v>91</v>
      </c>
      <c r="C7" s="1" t="s">
        <v>37</v>
      </c>
      <c r="D7" s="2">
        <v>1176</v>
      </c>
      <c r="F7" s="3"/>
      <c r="G7" s="3"/>
      <c r="H7" s="1" t="s">
        <v>99</v>
      </c>
      <c r="I7" s="2">
        <v>832</v>
      </c>
    </row>
    <row r="8" spans="1:9" ht="12.75">
      <c r="A8" s="1"/>
      <c r="B8" s="1"/>
      <c r="C8" s="1" t="s">
        <v>38</v>
      </c>
      <c r="D8" s="2"/>
      <c r="F8" s="1"/>
      <c r="G8" s="1"/>
      <c r="H8" s="1" t="s">
        <v>100</v>
      </c>
      <c r="I8" s="1"/>
    </row>
    <row r="9" spans="1:9" ht="12.75">
      <c r="A9" s="1"/>
      <c r="B9" s="1" t="s">
        <v>92</v>
      </c>
      <c r="C9" s="1" t="s">
        <v>39</v>
      </c>
      <c r="D9" s="2">
        <f>(25*22)*2</f>
        <v>1100</v>
      </c>
      <c r="F9" s="3"/>
      <c r="G9" s="3"/>
      <c r="H9" s="1" t="s">
        <v>54</v>
      </c>
      <c r="I9" s="2"/>
    </row>
    <row r="10" spans="1:9" ht="12.75">
      <c r="A10" s="1"/>
      <c r="B10" s="1"/>
      <c r="C10" s="1" t="s">
        <v>40</v>
      </c>
      <c r="D10" s="2"/>
      <c r="F10" s="3"/>
      <c r="G10" s="3"/>
      <c r="H10" s="1" t="s">
        <v>87</v>
      </c>
      <c r="I10" s="2"/>
    </row>
    <row r="11" spans="1:9" ht="12.75">
      <c r="A11" s="1"/>
      <c r="B11" s="1"/>
      <c r="C11" s="1" t="s">
        <v>41</v>
      </c>
      <c r="D11" s="2"/>
      <c r="F11" s="3"/>
      <c r="G11" s="3"/>
      <c r="H11" s="1" t="s">
        <v>86</v>
      </c>
      <c r="I11" s="1">
        <v>196</v>
      </c>
    </row>
    <row r="12" spans="1:9" ht="12.75">
      <c r="A12" s="1"/>
      <c r="B12" s="1"/>
      <c r="C12" s="1" t="s">
        <v>42</v>
      </c>
      <c r="D12" s="2"/>
      <c r="F12" s="3"/>
      <c r="G12" s="3"/>
      <c r="H12" t="s">
        <v>85</v>
      </c>
      <c r="I12" s="2">
        <v>360</v>
      </c>
    </row>
    <row r="13" spans="1:9" ht="12.75">
      <c r="A13" s="1"/>
      <c r="B13" s="1"/>
      <c r="C13" s="1" t="s">
        <v>43</v>
      </c>
      <c r="D13" s="2"/>
      <c r="F13" s="3"/>
      <c r="G13" s="3"/>
      <c r="H13" t="s">
        <v>107</v>
      </c>
      <c r="I13" s="2"/>
    </row>
    <row r="14" spans="1:9" ht="12.75">
      <c r="A14" s="1"/>
      <c r="B14" s="1"/>
      <c r="C14" s="1" t="s">
        <v>44</v>
      </c>
      <c r="D14" s="2"/>
      <c r="F14" s="3"/>
      <c r="G14" s="3"/>
      <c r="H14" s="1" t="s">
        <v>58</v>
      </c>
      <c r="I14" s="2"/>
    </row>
    <row r="15" spans="1:9" ht="12.75">
      <c r="A15" s="1"/>
      <c r="B15" s="1"/>
      <c r="C15" s="1" t="s">
        <v>45</v>
      </c>
      <c r="D15" s="2"/>
      <c r="F15" s="3"/>
      <c r="G15" s="3"/>
      <c r="H15" s="1" t="s">
        <v>59</v>
      </c>
      <c r="I15" s="2"/>
    </row>
    <row r="16" spans="1:9" ht="12.75">
      <c r="A16" s="1"/>
      <c r="B16" s="1">
        <v>50</v>
      </c>
      <c r="C16" s="1" t="s">
        <v>46</v>
      </c>
      <c r="D16" s="2">
        <f>12*50</f>
        <v>600</v>
      </c>
      <c r="F16" s="3"/>
      <c r="G16" s="3"/>
      <c r="H16" s="1" t="s">
        <v>60</v>
      </c>
      <c r="I16" s="2"/>
    </row>
    <row r="17" spans="1:9" ht="12.75">
      <c r="A17" s="1"/>
      <c r="B17" s="1"/>
      <c r="C17" t="s">
        <v>47</v>
      </c>
      <c r="D17" s="2"/>
      <c r="F17" s="3"/>
      <c r="G17" s="3"/>
      <c r="H17" s="1" t="s">
        <v>61</v>
      </c>
      <c r="I17" s="2"/>
    </row>
    <row r="18" spans="1:9" ht="12.75">
      <c r="A18" s="1"/>
      <c r="B18" s="1"/>
      <c r="C18" s="1" t="s">
        <v>48</v>
      </c>
      <c r="D18" s="10"/>
      <c r="E18" s="11"/>
      <c r="F18" s="3"/>
      <c r="G18" s="3"/>
      <c r="H18" s="1" t="s">
        <v>63</v>
      </c>
      <c r="I18" s="2"/>
    </row>
    <row r="19" spans="1:9" ht="12.75">
      <c r="A19" s="1"/>
      <c r="B19" s="1"/>
      <c r="C19" s="1" t="s">
        <v>49</v>
      </c>
      <c r="D19" s="2"/>
      <c r="F19" s="3"/>
      <c r="G19" s="3"/>
      <c r="H19" s="1" t="s">
        <v>64</v>
      </c>
      <c r="I19" s="2"/>
    </row>
    <row r="20" spans="1:9" ht="12.75">
      <c r="A20" s="1"/>
      <c r="B20" s="1"/>
      <c r="C20" s="1" t="s">
        <v>50</v>
      </c>
      <c r="D20" s="2"/>
      <c r="F20" s="3"/>
      <c r="G20" s="3"/>
      <c r="H20" s="1" t="s">
        <v>67</v>
      </c>
      <c r="I20" s="2"/>
    </row>
    <row r="21" spans="1:9" ht="12.75">
      <c r="A21" s="1"/>
      <c r="B21" s="1"/>
      <c r="C21" s="1" t="s">
        <v>51</v>
      </c>
      <c r="D21" s="2">
        <v>520</v>
      </c>
      <c r="F21" s="1"/>
      <c r="G21" s="1"/>
      <c r="H21" s="1" t="s">
        <v>65</v>
      </c>
      <c r="I21" s="2"/>
    </row>
    <row r="22" spans="1:9" ht="12.75">
      <c r="A22" s="1"/>
      <c r="B22" s="1"/>
      <c r="C22" t="s">
        <v>52</v>
      </c>
      <c r="D22" s="1"/>
      <c r="F22" s="1"/>
      <c r="G22" s="32"/>
      <c r="H22" s="1" t="s">
        <v>66</v>
      </c>
      <c r="I22" s="2">
        <v>80</v>
      </c>
    </row>
    <row r="23" spans="1:9" ht="12.75">
      <c r="A23" s="1"/>
      <c r="B23" s="1"/>
      <c r="C23" s="1" t="s">
        <v>53</v>
      </c>
      <c r="D23" s="1"/>
      <c r="F23" s="1"/>
      <c r="G23" s="1"/>
      <c r="H23" s="1" t="s">
        <v>32</v>
      </c>
      <c r="I23" s="2">
        <v>8</v>
      </c>
    </row>
    <row r="24" spans="1:9" ht="12.75">
      <c r="A24" s="1"/>
      <c r="B24" s="1"/>
      <c r="C24" s="1" t="s">
        <v>30</v>
      </c>
      <c r="D24" s="1"/>
      <c r="F24" s="1"/>
      <c r="G24" s="1"/>
      <c r="H24" s="1" t="s">
        <v>68</v>
      </c>
      <c r="I24" s="1"/>
    </row>
    <row r="25" spans="1:9" ht="12.75">
      <c r="A25" s="1"/>
      <c r="B25" s="1"/>
      <c r="C25" s="1" t="s">
        <v>74</v>
      </c>
      <c r="D25" s="1"/>
      <c r="F25" s="1"/>
      <c r="G25" s="1"/>
      <c r="H25" s="1" t="s">
        <v>71</v>
      </c>
      <c r="I25" s="1"/>
    </row>
    <row r="26" spans="1:9" ht="12.75">
      <c r="A26" s="1"/>
      <c r="B26" s="1"/>
      <c r="C26" t="s">
        <v>75</v>
      </c>
      <c r="D26" s="1"/>
      <c r="F26" s="1"/>
      <c r="G26" s="1"/>
      <c r="H26" s="1" t="s">
        <v>72</v>
      </c>
      <c r="I26" s="1">
        <v>24</v>
      </c>
    </row>
    <row r="27" spans="1:9" ht="12.75">
      <c r="A27" s="1"/>
      <c r="B27" s="1"/>
      <c r="C27" s="1"/>
      <c r="D27" s="1"/>
      <c r="F27" s="1"/>
      <c r="G27" s="1"/>
      <c r="H27" s="1" t="s">
        <v>27</v>
      </c>
      <c r="I27" s="1">
        <v>90</v>
      </c>
    </row>
    <row r="28" spans="1:9" ht="12.75">
      <c r="A28" s="1"/>
      <c r="B28" s="1"/>
      <c r="C28" s="1"/>
      <c r="D28" s="1"/>
      <c r="F28" s="1"/>
      <c r="G28" s="1"/>
      <c r="H28" t="s">
        <v>70</v>
      </c>
      <c r="I28" s="2">
        <f>60*4</f>
        <v>240</v>
      </c>
    </row>
    <row r="29" spans="1:9" ht="12.75">
      <c r="A29" s="1"/>
      <c r="B29" s="1"/>
      <c r="C29" s="1"/>
      <c r="D29" s="1"/>
      <c r="F29" s="1"/>
      <c r="G29" s="1"/>
      <c r="H29" s="1" t="s">
        <v>104</v>
      </c>
      <c r="I29" s="2">
        <f>80*8</f>
        <v>640</v>
      </c>
    </row>
    <row r="30" spans="1:9" ht="12.75">
      <c r="A30" s="1"/>
      <c r="B30" s="1"/>
      <c r="C30" s="1"/>
      <c r="D30" s="1"/>
      <c r="F30" s="1"/>
      <c r="G30" s="1"/>
      <c r="H30" s="1" t="s">
        <v>73</v>
      </c>
      <c r="I30" s="2">
        <f>50*8</f>
        <v>400</v>
      </c>
    </row>
    <row r="31" spans="1:9" ht="12.75">
      <c r="A31" s="1"/>
      <c r="B31" s="1"/>
      <c r="C31" s="1"/>
      <c r="D31" s="1"/>
      <c r="F31" s="1"/>
      <c r="G31" s="1"/>
      <c r="H31" s="1" t="s">
        <v>69</v>
      </c>
      <c r="I31" s="2"/>
    </row>
    <row r="32" spans="1:9" ht="12.75">
      <c r="A32" s="1"/>
      <c r="B32" s="1"/>
      <c r="C32" s="1"/>
      <c r="D32" s="1"/>
      <c r="F32" s="1"/>
      <c r="G32" s="1"/>
      <c r="H32" s="1" t="s">
        <v>34</v>
      </c>
      <c r="I32" s="2">
        <v>25</v>
      </c>
    </row>
    <row r="33" spans="1:8" ht="13.5" thickBot="1">
      <c r="A33" s="12"/>
      <c r="B33" s="12"/>
      <c r="C33" s="12"/>
      <c r="D33" s="12"/>
      <c r="F33" s="12"/>
      <c r="G33" s="1"/>
      <c r="H33" s="12" t="s">
        <v>28</v>
      </c>
    </row>
    <row r="34" spans="1:9" ht="16.5" thickBot="1">
      <c r="A34" s="13" t="s">
        <v>16</v>
      </c>
      <c r="B34" s="14"/>
      <c r="C34" s="14"/>
      <c r="D34" s="15">
        <f>SUM(D7:D33)</f>
        <v>3396</v>
      </c>
      <c r="E34" s="16"/>
      <c r="F34" s="13" t="s">
        <v>17</v>
      </c>
      <c r="G34" s="14"/>
      <c r="H34" s="14"/>
      <c r="I34" s="15">
        <f>SUM(I7:I33)</f>
        <v>2895</v>
      </c>
    </row>
    <row r="35" ht="13.5" thickBot="1"/>
    <row r="36" spans="6:9" ht="13.5" thickBot="1">
      <c r="F36" s="35" t="s">
        <v>36</v>
      </c>
      <c r="G36" s="36"/>
      <c r="H36" s="36"/>
      <c r="I36" s="38">
        <f>282.62*2.817</f>
        <v>796.1405400000001</v>
      </c>
    </row>
  </sheetData>
  <mergeCells count="4">
    <mergeCell ref="A4:D4"/>
    <mergeCell ref="A2:I2"/>
    <mergeCell ref="F4:I4"/>
    <mergeCell ref="A1:I1"/>
  </mergeCells>
  <printOptions horizontalCentered="1"/>
  <pageMargins left="0.11811023622047245" right="0.5511811023622047" top="1.0236220472440944" bottom="1" header="0.2755905511811024" footer="0"/>
  <pageSetup horizontalDpi="360" verticalDpi="360" orientation="landscape" paperSize="9" scale="82" r:id="rId1"/>
  <headerFooter alignWithMargins="0">
    <oddHeader>&amp;R&amp;"Arial,Negrita"RECURSOS S.A.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G28" sqref="G28"/>
    </sheetView>
  </sheetViews>
  <sheetFormatPr defaultColWidth="11.421875" defaultRowHeight="12.75"/>
  <cols>
    <col min="1" max="1" width="7.7109375" style="0" customWidth="1"/>
    <col min="2" max="2" width="8.140625" style="0" customWidth="1"/>
    <col min="3" max="3" width="31.28125" style="0" customWidth="1"/>
    <col min="4" max="4" width="12.57421875" style="0" customWidth="1"/>
    <col min="5" max="5" width="6.00390625" style="0" customWidth="1"/>
    <col min="6" max="6" width="6.8515625" style="0" customWidth="1"/>
    <col min="7" max="7" width="6.421875" style="0" customWidth="1"/>
    <col min="8" max="8" width="34.28125" style="0" customWidth="1"/>
    <col min="9" max="9" width="13.28125" style="0" customWidth="1"/>
  </cols>
  <sheetData>
    <row r="1" spans="1:9" ht="15.75">
      <c r="A1" s="72" t="s">
        <v>115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72" t="s">
        <v>19</v>
      </c>
      <c r="B2" s="72"/>
      <c r="C2" s="72"/>
      <c r="D2" s="72"/>
      <c r="E2" s="72"/>
      <c r="F2" s="72"/>
      <c r="G2" s="72"/>
      <c r="H2" s="72"/>
      <c r="I2" s="72"/>
    </row>
    <row r="3" ht="13.5" thickBot="1"/>
    <row r="4" spans="1:9" ht="15.75">
      <c r="A4" s="69" t="s">
        <v>1</v>
      </c>
      <c r="B4" s="70"/>
      <c r="C4" s="70"/>
      <c r="D4" s="71"/>
      <c r="F4" s="69" t="s">
        <v>5</v>
      </c>
      <c r="G4" s="70"/>
      <c r="H4" s="70"/>
      <c r="I4" s="71"/>
    </row>
    <row r="5" spans="1:9" ht="13.5" thickBot="1">
      <c r="A5" s="6"/>
      <c r="B5" s="7"/>
      <c r="C5" s="31" t="s">
        <v>26</v>
      </c>
      <c r="D5" s="8"/>
      <c r="F5" s="6"/>
      <c r="G5" s="7"/>
      <c r="H5" s="7"/>
      <c r="I5" s="8"/>
    </row>
    <row r="6" spans="1:9" ht="12.75">
      <c r="A6" s="5" t="s">
        <v>2</v>
      </c>
      <c r="B6" s="5" t="s">
        <v>31</v>
      </c>
      <c r="C6" s="5" t="s">
        <v>3</v>
      </c>
      <c r="D6" s="5" t="s">
        <v>4</v>
      </c>
      <c r="E6" s="4"/>
      <c r="F6" s="5" t="s">
        <v>2</v>
      </c>
      <c r="G6" s="5" t="s">
        <v>31</v>
      </c>
      <c r="H6" s="5" t="s">
        <v>3</v>
      </c>
      <c r="I6" s="5" t="s">
        <v>4</v>
      </c>
    </row>
    <row r="7" spans="1:9" ht="12.75">
      <c r="A7" s="1"/>
      <c r="B7" s="1"/>
      <c r="C7" s="1" t="s">
        <v>37</v>
      </c>
      <c r="D7" s="2"/>
      <c r="F7" s="3"/>
      <c r="G7" s="3"/>
      <c r="H7" s="1" t="s">
        <v>99</v>
      </c>
      <c r="I7" s="2"/>
    </row>
    <row r="8" spans="1:9" ht="12.75">
      <c r="A8" s="1"/>
      <c r="B8" s="1"/>
      <c r="C8" s="1" t="s">
        <v>38</v>
      </c>
      <c r="D8" s="2"/>
      <c r="F8" s="1"/>
      <c r="G8" s="1"/>
      <c r="H8" s="1" t="s">
        <v>100</v>
      </c>
      <c r="I8" s="1"/>
    </row>
    <row r="9" spans="1:9" ht="12.75">
      <c r="A9" s="1"/>
      <c r="B9" s="1"/>
      <c r="C9" s="1" t="s">
        <v>39</v>
      </c>
      <c r="D9" s="2"/>
      <c r="F9" s="3"/>
      <c r="G9" s="3"/>
      <c r="H9" s="1" t="s">
        <v>54</v>
      </c>
      <c r="I9" s="2"/>
    </row>
    <row r="10" spans="1:9" ht="12.75">
      <c r="A10" s="1"/>
      <c r="B10" s="1"/>
      <c r="C10" s="1" t="s">
        <v>40</v>
      </c>
      <c r="D10" s="2"/>
      <c r="F10" s="3"/>
      <c r="G10" s="3"/>
      <c r="H10" s="1" t="s">
        <v>87</v>
      </c>
      <c r="I10" s="2"/>
    </row>
    <row r="11" spans="1:9" ht="12.75">
      <c r="A11" s="1"/>
      <c r="B11" s="1"/>
      <c r="C11" s="1" t="s">
        <v>41</v>
      </c>
      <c r="D11" s="2"/>
      <c r="F11" s="3"/>
      <c r="G11" s="3"/>
      <c r="H11" s="1" t="s">
        <v>86</v>
      </c>
      <c r="I11" s="1"/>
    </row>
    <row r="12" spans="1:9" ht="12.75">
      <c r="A12" s="1"/>
      <c r="B12" s="1"/>
      <c r="C12" s="1" t="s">
        <v>42</v>
      </c>
      <c r="D12" s="2"/>
      <c r="F12" s="3"/>
      <c r="G12" s="3"/>
      <c r="H12" t="s">
        <v>85</v>
      </c>
      <c r="I12" s="2"/>
    </row>
    <row r="13" spans="1:9" ht="12.75">
      <c r="A13" s="1"/>
      <c r="B13" s="1"/>
      <c r="C13" s="1" t="s">
        <v>43</v>
      </c>
      <c r="D13" s="2"/>
      <c r="F13" s="3"/>
      <c r="G13" s="3"/>
      <c r="H13" t="s">
        <v>107</v>
      </c>
      <c r="I13" s="2"/>
    </row>
    <row r="14" spans="1:9" ht="12.75">
      <c r="A14" s="1"/>
      <c r="B14" s="1"/>
      <c r="C14" s="1" t="s">
        <v>44</v>
      </c>
      <c r="D14" s="2"/>
      <c r="F14" s="3"/>
      <c r="G14" s="3"/>
      <c r="H14" s="1" t="s">
        <v>88</v>
      </c>
      <c r="I14" s="2"/>
    </row>
    <row r="15" spans="1:9" ht="12.75">
      <c r="A15" s="1"/>
      <c r="B15" s="1"/>
      <c r="C15" s="1" t="s">
        <v>45</v>
      </c>
      <c r="D15" s="2"/>
      <c r="F15" s="3"/>
      <c r="G15" s="3"/>
      <c r="H15" s="1" t="s">
        <v>59</v>
      </c>
      <c r="I15" s="2"/>
    </row>
    <row r="16" spans="1:9" ht="12.75">
      <c r="A16" s="1"/>
      <c r="B16" s="1"/>
      <c r="C16" s="1" t="s">
        <v>46</v>
      </c>
      <c r="D16" s="2">
        <v>528</v>
      </c>
      <c r="F16" s="3"/>
      <c r="G16" s="3"/>
      <c r="H16" s="1" t="s">
        <v>60</v>
      </c>
      <c r="I16" s="2"/>
    </row>
    <row r="17" spans="1:9" ht="12.75">
      <c r="A17" s="1"/>
      <c r="B17" s="1"/>
      <c r="C17" t="s">
        <v>47</v>
      </c>
      <c r="D17" s="2"/>
      <c r="F17" s="3"/>
      <c r="G17" s="3"/>
      <c r="H17" s="1" t="s">
        <v>61</v>
      </c>
      <c r="I17" s="2"/>
    </row>
    <row r="18" spans="1:9" ht="12.75">
      <c r="A18" s="1"/>
      <c r="B18" s="1"/>
      <c r="C18" s="1" t="s">
        <v>48</v>
      </c>
      <c r="D18" s="10"/>
      <c r="E18" s="11"/>
      <c r="F18" s="3"/>
      <c r="G18" s="3"/>
      <c r="H18" s="1" t="s">
        <v>63</v>
      </c>
      <c r="I18" s="2"/>
    </row>
    <row r="19" spans="1:9" ht="12.75">
      <c r="A19" s="1"/>
      <c r="B19" s="1"/>
      <c r="C19" s="1" t="s">
        <v>49</v>
      </c>
      <c r="D19" s="2"/>
      <c r="F19" s="3"/>
      <c r="G19" s="3"/>
      <c r="H19" s="1" t="s">
        <v>64</v>
      </c>
      <c r="I19" s="2"/>
    </row>
    <row r="20" spans="1:9" ht="12.75">
      <c r="A20" s="1"/>
      <c r="B20" s="1"/>
      <c r="C20" s="1" t="s">
        <v>50</v>
      </c>
      <c r="D20" s="2"/>
      <c r="F20" s="3"/>
      <c r="G20" s="3"/>
      <c r="H20" s="1" t="s">
        <v>67</v>
      </c>
      <c r="I20" s="2"/>
    </row>
    <row r="21" spans="1:9" ht="12.75">
      <c r="A21" s="1"/>
      <c r="B21" s="1"/>
      <c r="C21" s="1" t="s">
        <v>51</v>
      </c>
      <c r="D21" s="2"/>
      <c r="F21" s="1"/>
      <c r="G21" s="1"/>
      <c r="H21" s="1" t="s">
        <v>65</v>
      </c>
      <c r="I21" s="2"/>
    </row>
    <row r="22" spans="1:9" ht="12.75">
      <c r="A22" s="1"/>
      <c r="B22" s="1"/>
      <c r="C22" t="s">
        <v>52</v>
      </c>
      <c r="D22" s="1"/>
      <c r="F22" s="1"/>
      <c r="G22" s="32"/>
      <c r="H22" s="1" t="s">
        <v>66</v>
      </c>
      <c r="I22" s="2"/>
    </row>
    <row r="23" spans="1:9" ht="12.75">
      <c r="A23" s="1"/>
      <c r="B23" s="1"/>
      <c r="C23" s="1" t="s">
        <v>53</v>
      </c>
      <c r="D23" s="1"/>
      <c r="F23" s="1"/>
      <c r="G23" s="1"/>
      <c r="H23" s="1" t="s">
        <v>32</v>
      </c>
      <c r="I23" s="2"/>
    </row>
    <row r="24" spans="1:9" ht="12.75">
      <c r="A24" s="1"/>
      <c r="B24" s="1"/>
      <c r="C24" s="1" t="s">
        <v>30</v>
      </c>
      <c r="D24" s="1"/>
      <c r="F24" s="1"/>
      <c r="G24" s="1"/>
      <c r="H24" s="1" t="s">
        <v>68</v>
      </c>
      <c r="I24" s="1"/>
    </row>
    <row r="25" spans="1:9" ht="12.75">
      <c r="A25" s="1"/>
      <c r="B25" s="1"/>
      <c r="C25" s="1" t="s">
        <v>74</v>
      </c>
      <c r="D25" s="1"/>
      <c r="F25" s="1"/>
      <c r="G25" s="1"/>
      <c r="H25" s="1" t="s">
        <v>71</v>
      </c>
      <c r="I25" s="1"/>
    </row>
    <row r="26" spans="1:9" ht="12.75">
      <c r="A26" s="1"/>
      <c r="B26" s="1"/>
      <c r="C26" t="s">
        <v>75</v>
      </c>
      <c r="D26" s="1"/>
      <c r="F26" s="1"/>
      <c r="G26" s="1"/>
      <c r="H26" s="1" t="s">
        <v>72</v>
      </c>
      <c r="I26" s="1"/>
    </row>
    <row r="27" spans="1:9" ht="12.75">
      <c r="A27" s="1"/>
      <c r="B27" s="1"/>
      <c r="C27" s="1"/>
      <c r="D27" s="1"/>
      <c r="F27" s="1"/>
      <c r="G27" s="1"/>
      <c r="H27" s="1" t="s">
        <v>27</v>
      </c>
      <c r="I27" s="1">
        <v>90</v>
      </c>
    </row>
    <row r="28" spans="1:9" ht="12.75">
      <c r="A28" s="1"/>
      <c r="B28" s="1"/>
      <c r="C28" s="1"/>
      <c r="D28" s="1"/>
      <c r="F28" s="1"/>
      <c r="G28" s="1"/>
      <c r="H28" t="s">
        <v>70</v>
      </c>
      <c r="I28" s="2"/>
    </row>
    <row r="29" spans="1:9" ht="12.75">
      <c r="A29" s="1"/>
      <c r="B29" s="1"/>
      <c r="C29" s="1"/>
      <c r="D29" s="1"/>
      <c r="F29" s="1"/>
      <c r="G29" s="1"/>
      <c r="H29" s="1" t="s">
        <v>104</v>
      </c>
      <c r="I29" s="2">
        <v>400</v>
      </c>
    </row>
    <row r="30" spans="1:9" ht="12.75">
      <c r="A30" s="1"/>
      <c r="B30" s="1"/>
      <c r="C30" s="1"/>
      <c r="D30" s="1"/>
      <c r="F30" s="1"/>
      <c r="G30" s="1"/>
      <c r="H30" s="1" t="s">
        <v>73</v>
      </c>
      <c r="I30" s="2"/>
    </row>
    <row r="31" spans="1:9" ht="12.75">
      <c r="A31" s="1"/>
      <c r="B31" s="1"/>
      <c r="C31" s="1"/>
      <c r="D31" s="1"/>
      <c r="F31" s="1"/>
      <c r="G31" s="1"/>
      <c r="H31" s="1" t="s">
        <v>69</v>
      </c>
      <c r="I31" s="2"/>
    </row>
    <row r="32" spans="1:9" ht="12.75">
      <c r="A32" s="1"/>
      <c r="B32" s="1"/>
      <c r="C32" s="1"/>
      <c r="D32" s="1"/>
      <c r="F32" s="1"/>
      <c r="G32" s="1"/>
      <c r="H32" s="1" t="s">
        <v>34</v>
      </c>
      <c r="I32" s="2"/>
    </row>
    <row r="33" spans="1:8" ht="13.5" thickBot="1">
      <c r="A33" s="12"/>
      <c r="B33" s="12"/>
      <c r="C33" s="12"/>
      <c r="D33" s="12"/>
      <c r="F33" s="12"/>
      <c r="G33" s="1"/>
      <c r="H33" s="12" t="s">
        <v>28</v>
      </c>
    </row>
    <row r="34" spans="1:9" ht="16.5" thickBot="1">
      <c r="A34" s="13" t="s">
        <v>16</v>
      </c>
      <c r="B34" s="14"/>
      <c r="C34" s="14"/>
      <c r="D34" s="15">
        <f>SUM(D7:D33)</f>
        <v>528</v>
      </c>
      <c r="E34" s="16"/>
      <c r="F34" s="13" t="s">
        <v>17</v>
      </c>
      <c r="G34" s="14"/>
      <c r="H34" s="14"/>
      <c r="I34" s="15">
        <f>SUM(I7:I33)</f>
        <v>490</v>
      </c>
    </row>
    <row r="35" ht="13.5" thickBot="1"/>
    <row r="36" spans="6:9" ht="13.5" thickBot="1">
      <c r="F36" s="35" t="s">
        <v>36</v>
      </c>
      <c r="G36" s="36"/>
      <c r="H36" s="36"/>
      <c r="I36" s="38">
        <f>282.62*2.844</f>
        <v>803.7712799999999</v>
      </c>
    </row>
  </sheetData>
  <mergeCells count="4">
    <mergeCell ref="A4:D4"/>
    <mergeCell ref="A2:I2"/>
    <mergeCell ref="F4:I4"/>
    <mergeCell ref="A1:I1"/>
  </mergeCells>
  <printOptions horizontalCentered="1"/>
  <pageMargins left="0.11811023622047245" right="0.5511811023622047" top="1.0236220472440944" bottom="1" header="0.2755905511811024" footer="0"/>
  <pageSetup horizontalDpi="360" verticalDpi="360" orientation="landscape" paperSize="9" scale="82" r:id="rId1"/>
  <headerFooter alignWithMargins="0">
    <oddHeader>&amp;R&amp;"Arial,Negrita"RECURSOS S.A.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G28" sqref="G28"/>
    </sheetView>
  </sheetViews>
  <sheetFormatPr defaultColWidth="11.421875" defaultRowHeight="12.75"/>
  <cols>
    <col min="1" max="1" width="7.7109375" style="0" customWidth="1"/>
    <col min="2" max="2" width="7.57421875" style="0" customWidth="1"/>
    <col min="3" max="3" width="31.00390625" style="0" customWidth="1"/>
    <col min="4" max="4" width="12.57421875" style="0" customWidth="1"/>
    <col min="5" max="5" width="6.00390625" style="0" customWidth="1"/>
    <col min="6" max="6" width="7.140625" style="0" customWidth="1"/>
    <col min="7" max="7" width="6.421875" style="0" customWidth="1"/>
    <col min="8" max="8" width="34.28125" style="0" customWidth="1"/>
    <col min="9" max="9" width="13.28125" style="0" customWidth="1"/>
  </cols>
  <sheetData>
    <row r="1" spans="1:9" ht="15.75">
      <c r="A1" s="72" t="s">
        <v>115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72" t="s">
        <v>20</v>
      </c>
      <c r="B2" s="72"/>
      <c r="C2" s="72"/>
      <c r="D2" s="72"/>
      <c r="E2" s="72"/>
      <c r="F2" s="72"/>
      <c r="G2" s="72"/>
      <c r="H2" s="72"/>
      <c r="I2" s="72"/>
    </row>
    <row r="3" ht="13.5" thickBot="1"/>
    <row r="4" spans="1:9" ht="15.75">
      <c r="A4" s="69" t="s">
        <v>1</v>
      </c>
      <c r="B4" s="70"/>
      <c r="C4" s="70"/>
      <c r="D4" s="71"/>
      <c r="F4" s="69" t="s">
        <v>5</v>
      </c>
      <c r="G4" s="70"/>
      <c r="H4" s="70"/>
      <c r="I4" s="71"/>
    </row>
    <row r="5" spans="1:9" ht="13.5" thickBot="1">
      <c r="A5" s="6"/>
      <c r="B5" s="7"/>
      <c r="C5" s="31" t="s">
        <v>26</v>
      </c>
      <c r="D5" s="8"/>
      <c r="F5" s="6"/>
      <c r="G5" s="7"/>
      <c r="H5" s="7"/>
      <c r="I5" s="8"/>
    </row>
    <row r="6" spans="1:9" ht="12.75">
      <c r="A6" s="5" t="s">
        <v>2</v>
      </c>
      <c r="B6" s="5" t="s">
        <v>31</v>
      </c>
      <c r="C6" s="5" t="s">
        <v>3</v>
      </c>
      <c r="D6" s="5" t="s">
        <v>4</v>
      </c>
      <c r="E6" s="4"/>
      <c r="F6" s="5" t="s">
        <v>2</v>
      </c>
      <c r="G6" s="5" t="s">
        <v>31</v>
      </c>
      <c r="H6" s="5" t="s">
        <v>3</v>
      </c>
      <c r="I6" s="5" t="s">
        <v>4</v>
      </c>
    </row>
    <row r="7" spans="1:9" ht="12.75">
      <c r="A7" s="1"/>
      <c r="B7" s="1"/>
      <c r="C7" s="1" t="s">
        <v>37</v>
      </c>
      <c r="D7" s="2">
        <v>1350</v>
      </c>
      <c r="F7" s="3"/>
      <c r="G7" s="3"/>
      <c r="H7" s="1" t="s">
        <v>99</v>
      </c>
      <c r="I7" s="2">
        <v>1220</v>
      </c>
    </row>
    <row r="8" spans="1:9" ht="12.75">
      <c r="A8" s="1"/>
      <c r="B8" s="1"/>
      <c r="C8" s="1" t="s">
        <v>38</v>
      </c>
      <c r="D8" s="2"/>
      <c r="F8" s="1"/>
      <c r="G8" s="1"/>
      <c r="H8" s="1" t="s">
        <v>100</v>
      </c>
      <c r="I8" s="1"/>
    </row>
    <row r="9" spans="1:9" ht="12.75">
      <c r="A9" s="1"/>
      <c r="B9" s="1"/>
      <c r="C9" s="1" t="s">
        <v>39</v>
      </c>
      <c r="D9" s="2">
        <v>860</v>
      </c>
      <c r="F9" s="3"/>
      <c r="G9" s="3"/>
      <c r="H9" s="1" t="s">
        <v>54</v>
      </c>
      <c r="I9" s="2"/>
    </row>
    <row r="10" spans="1:9" ht="12.75">
      <c r="A10" s="1"/>
      <c r="B10" s="1"/>
      <c r="C10" s="1" t="s">
        <v>40</v>
      </c>
      <c r="D10" s="2"/>
      <c r="F10" s="3"/>
      <c r="G10" s="3"/>
      <c r="H10" s="1" t="s">
        <v>56</v>
      </c>
      <c r="I10" s="2"/>
    </row>
    <row r="11" spans="1:9" ht="12.75">
      <c r="A11" s="1"/>
      <c r="B11" s="1"/>
      <c r="C11" s="1" t="s">
        <v>41</v>
      </c>
      <c r="D11" s="2"/>
      <c r="F11" s="3"/>
      <c r="G11" s="3"/>
      <c r="H11" s="1" t="s">
        <v>33</v>
      </c>
      <c r="I11" s="1"/>
    </row>
    <row r="12" spans="1:9" ht="12.75">
      <c r="A12" s="1"/>
      <c r="B12" s="1"/>
      <c r="C12" s="1" t="s">
        <v>42</v>
      </c>
      <c r="D12" s="2"/>
      <c r="F12" s="3"/>
      <c r="G12" s="3"/>
      <c r="H12" t="s">
        <v>57</v>
      </c>
      <c r="I12" s="2"/>
    </row>
    <row r="13" spans="1:9" ht="12.75">
      <c r="A13" s="1"/>
      <c r="B13" s="1"/>
      <c r="C13" s="1" t="s">
        <v>43</v>
      </c>
      <c r="D13" s="2"/>
      <c r="F13" s="3"/>
      <c r="G13" s="3"/>
      <c r="H13" t="s">
        <v>107</v>
      </c>
      <c r="I13" s="2"/>
    </row>
    <row r="14" spans="1:9" ht="12.75">
      <c r="A14" s="1"/>
      <c r="B14" s="1"/>
      <c r="C14" s="1" t="s">
        <v>44</v>
      </c>
      <c r="D14" s="2"/>
      <c r="F14" s="3"/>
      <c r="G14" s="3"/>
      <c r="H14" s="1" t="s">
        <v>58</v>
      </c>
      <c r="I14" s="2"/>
    </row>
    <row r="15" spans="1:9" ht="12.75">
      <c r="A15" s="1"/>
      <c r="B15" s="1"/>
      <c r="C15" s="1" t="s">
        <v>45</v>
      </c>
      <c r="D15" s="2"/>
      <c r="F15" s="3"/>
      <c r="G15" s="3"/>
      <c r="H15" s="1" t="s">
        <v>59</v>
      </c>
      <c r="I15" s="2"/>
    </row>
    <row r="16" spans="1:9" ht="12.75">
      <c r="A16" s="1"/>
      <c r="B16" s="1"/>
      <c r="C16" s="1" t="s">
        <v>46</v>
      </c>
      <c r="D16" s="2"/>
      <c r="F16" s="3"/>
      <c r="G16" s="3"/>
      <c r="H16" s="1" t="s">
        <v>60</v>
      </c>
      <c r="I16" s="2"/>
    </row>
    <row r="17" spans="1:9" ht="12.75">
      <c r="A17" s="1"/>
      <c r="B17" s="1"/>
      <c r="C17" t="s">
        <v>47</v>
      </c>
      <c r="D17" s="2"/>
      <c r="F17" s="3"/>
      <c r="G17" s="3"/>
      <c r="H17" s="1" t="s">
        <v>61</v>
      </c>
      <c r="I17" s="2"/>
    </row>
    <row r="18" spans="1:9" ht="12.75">
      <c r="A18" s="1"/>
      <c r="B18" s="1"/>
      <c r="C18" s="1" t="s">
        <v>48</v>
      </c>
      <c r="D18" s="10"/>
      <c r="E18" s="11"/>
      <c r="F18" s="3"/>
      <c r="G18" s="3"/>
      <c r="H18" s="1" t="s">
        <v>63</v>
      </c>
      <c r="I18" s="2"/>
    </row>
    <row r="19" spans="1:9" ht="12.75">
      <c r="A19" s="1"/>
      <c r="B19" s="1"/>
      <c r="C19" s="1" t="s">
        <v>49</v>
      </c>
      <c r="D19" s="2"/>
      <c r="F19" s="3"/>
      <c r="G19" s="3"/>
      <c r="H19" s="1" t="s">
        <v>64</v>
      </c>
      <c r="I19" s="2"/>
    </row>
    <row r="20" spans="1:9" ht="12.75">
      <c r="A20" s="1"/>
      <c r="B20" s="1"/>
      <c r="C20" s="1" t="s">
        <v>50</v>
      </c>
      <c r="D20" s="2"/>
      <c r="F20" s="3"/>
      <c r="G20" s="3"/>
      <c r="H20" s="1" t="s">
        <v>67</v>
      </c>
      <c r="I20" s="2"/>
    </row>
    <row r="21" spans="1:9" ht="12.75">
      <c r="A21" s="1"/>
      <c r="B21" s="1"/>
      <c r="C21" s="1" t="s">
        <v>51</v>
      </c>
      <c r="D21" s="2"/>
      <c r="F21" s="1"/>
      <c r="G21" s="1"/>
      <c r="H21" s="1" t="s">
        <v>65</v>
      </c>
      <c r="I21" s="2"/>
    </row>
    <row r="22" spans="1:9" ht="12.75">
      <c r="A22" s="1"/>
      <c r="B22" s="1"/>
      <c r="C22" t="s">
        <v>52</v>
      </c>
      <c r="D22" s="1"/>
      <c r="F22" s="1"/>
      <c r="G22" s="32"/>
      <c r="H22" s="1" t="s">
        <v>66</v>
      </c>
      <c r="I22" s="2"/>
    </row>
    <row r="23" spans="1:9" ht="12.75">
      <c r="A23" s="1"/>
      <c r="B23" s="1"/>
      <c r="C23" s="1" t="s">
        <v>53</v>
      </c>
      <c r="D23" s="1"/>
      <c r="F23" s="1"/>
      <c r="G23" s="1"/>
      <c r="H23" s="1" t="s">
        <v>32</v>
      </c>
      <c r="I23" s="2"/>
    </row>
    <row r="24" spans="1:9" ht="12.75">
      <c r="A24" s="1"/>
      <c r="B24" s="1"/>
      <c r="C24" s="1" t="s">
        <v>30</v>
      </c>
      <c r="D24" s="1"/>
      <c r="F24" s="1"/>
      <c r="G24" s="1"/>
      <c r="H24" s="1" t="s">
        <v>68</v>
      </c>
      <c r="I24" s="1"/>
    </row>
    <row r="25" spans="1:9" ht="12.75">
      <c r="A25" s="1"/>
      <c r="B25" s="1"/>
      <c r="C25" s="1" t="s">
        <v>74</v>
      </c>
      <c r="D25" s="1"/>
      <c r="F25" s="1"/>
      <c r="G25" s="1"/>
      <c r="H25" s="1" t="s">
        <v>96</v>
      </c>
      <c r="I25" s="1">
        <v>2000</v>
      </c>
    </row>
    <row r="26" spans="1:9" ht="12.75">
      <c r="A26" s="1"/>
      <c r="B26" s="1"/>
      <c r="C26" t="s">
        <v>75</v>
      </c>
      <c r="D26" s="1"/>
      <c r="F26" s="1"/>
      <c r="G26" s="1"/>
      <c r="H26" s="1" t="s">
        <v>72</v>
      </c>
      <c r="I26" s="1"/>
    </row>
    <row r="27" spans="1:9" ht="12.75">
      <c r="A27" s="1"/>
      <c r="B27" s="1"/>
      <c r="C27" s="1"/>
      <c r="D27" s="1"/>
      <c r="F27" s="1"/>
      <c r="G27" s="1"/>
      <c r="H27" s="1" t="s">
        <v>27</v>
      </c>
      <c r="I27" s="1"/>
    </row>
    <row r="28" spans="1:9" ht="12.75">
      <c r="A28" s="1"/>
      <c r="B28" s="1"/>
      <c r="C28" s="1"/>
      <c r="D28" s="1"/>
      <c r="F28" s="1"/>
      <c r="G28" s="1"/>
      <c r="H28" t="s">
        <v>70</v>
      </c>
      <c r="I28" s="2"/>
    </row>
    <row r="29" spans="1:9" ht="12.75">
      <c r="A29" s="1"/>
      <c r="B29" s="1"/>
      <c r="C29" s="1"/>
      <c r="D29" s="1"/>
      <c r="F29" s="1"/>
      <c r="G29" s="1"/>
      <c r="H29" s="1" t="s">
        <v>104</v>
      </c>
      <c r="I29" s="2">
        <v>520</v>
      </c>
    </row>
    <row r="30" spans="1:9" ht="12.75">
      <c r="A30" s="1"/>
      <c r="B30" s="1"/>
      <c r="C30" s="1"/>
      <c r="D30" s="1"/>
      <c r="F30" s="1"/>
      <c r="G30" s="1"/>
      <c r="H30" s="1" t="s">
        <v>73</v>
      </c>
      <c r="I30" s="2">
        <v>200</v>
      </c>
    </row>
    <row r="31" spans="1:9" ht="12.75">
      <c r="A31" s="1"/>
      <c r="B31" s="1"/>
      <c r="C31" s="1"/>
      <c r="D31" s="1"/>
      <c r="F31" s="1"/>
      <c r="G31" s="1"/>
      <c r="H31" s="1" t="s">
        <v>69</v>
      </c>
      <c r="I31" s="2"/>
    </row>
    <row r="32" spans="1:9" ht="12.75">
      <c r="A32" s="1"/>
      <c r="B32" s="1"/>
      <c r="C32" s="1"/>
      <c r="D32" s="1"/>
      <c r="F32" s="1"/>
      <c r="G32" s="1"/>
      <c r="H32" s="1" t="s">
        <v>34</v>
      </c>
      <c r="I32" s="2"/>
    </row>
    <row r="33" spans="1:8" ht="13.5" thickBot="1">
      <c r="A33" s="12"/>
      <c r="B33" s="12"/>
      <c r="C33" s="12"/>
      <c r="D33" s="12"/>
      <c r="F33" s="12"/>
      <c r="G33" s="1"/>
      <c r="H33" s="12" t="s">
        <v>28</v>
      </c>
    </row>
    <row r="34" spans="1:9" ht="16.5" thickBot="1">
      <c r="A34" s="13" t="s">
        <v>16</v>
      </c>
      <c r="B34" s="14"/>
      <c r="C34" s="14"/>
      <c r="D34" s="15">
        <f>SUM(D7:D33)</f>
        <v>2210</v>
      </c>
      <c r="E34" s="16"/>
      <c r="F34" s="13" t="s">
        <v>17</v>
      </c>
      <c r="G34" s="14"/>
      <c r="H34" s="14"/>
      <c r="I34" s="15">
        <f>SUM(I7:I33)</f>
        <v>3940</v>
      </c>
    </row>
    <row r="35" ht="13.5" thickBot="1"/>
    <row r="36" spans="6:9" ht="13.5" thickBot="1">
      <c r="F36" s="35" t="s">
        <v>36</v>
      </c>
      <c r="G36" s="36"/>
      <c r="H36" s="36"/>
      <c r="I36" s="38">
        <f>282.62*2.865</f>
        <v>809.7063</v>
      </c>
    </row>
  </sheetData>
  <mergeCells count="4">
    <mergeCell ref="A4:D4"/>
    <mergeCell ref="A2:I2"/>
    <mergeCell ref="F4:I4"/>
    <mergeCell ref="A1:I1"/>
  </mergeCells>
  <printOptions horizontalCentered="1"/>
  <pageMargins left="0.11811023622047245" right="0.5511811023622047" top="1.0236220472440944" bottom="1" header="0.2755905511811024" footer="0"/>
  <pageSetup horizontalDpi="360" verticalDpi="360" orientation="landscape" paperSize="9" scale="82" r:id="rId1"/>
  <headerFooter alignWithMargins="0">
    <oddHeader>&amp;R&amp;"Arial,Negrita"RECURSOS S.A.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G28" sqref="G28"/>
    </sheetView>
  </sheetViews>
  <sheetFormatPr defaultColWidth="11.421875" defaultRowHeight="12.75"/>
  <cols>
    <col min="1" max="1" width="7.7109375" style="0" customWidth="1"/>
    <col min="2" max="2" width="7.57421875" style="0" customWidth="1"/>
    <col min="3" max="3" width="31.28125" style="0" customWidth="1"/>
    <col min="4" max="4" width="12.57421875" style="0" customWidth="1"/>
    <col min="5" max="5" width="6.00390625" style="0" customWidth="1"/>
    <col min="6" max="7" width="7.57421875" style="0" customWidth="1"/>
    <col min="8" max="8" width="34.57421875" style="0" customWidth="1"/>
    <col min="9" max="9" width="13.28125" style="0" customWidth="1"/>
  </cols>
  <sheetData>
    <row r="1" spans="1:9" ht="15.75">
      <c r="A1" s="72" t="s">
        <v>115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72" t="s">
        <v>21</v>
      </c>
      <c r="B2" s="72"/>
      <c r="C2" s="72"/>
      <c r="D2" s="72"/>
      <c r="E2" s="72"/>
      <c r="F2" s="72"/>
      <c r="G2" s="72"/>
      <c r="H2" s="72"/>
      <c r="I2" s="72"/>
    </row>
    <row r="3" ht="13.5" thickBot="1"/>
    <row r="4" spans="1:9" ht="15.75">
      <c r="A4" s="69" t="s">
        <v>1</v>
      </c>
      <c r="B4" s="70"/>
      <c r="C4" s="70"/>
      <c r="D4" s="71"/>
      <c r="F4" s="69" t="s">
        <v>5</v>
      </c>
      <c r="G4" s="70"/>
      <c r="H4" s="70"/>
      <c r="I4" s="71"/>
    </row>
    <row r="5" spans="1:9" ht="13.5" thickBot="1">
      <c r="A5" s="6"/>
      <c r="B5" s="7"/>
      <c r="C5" s="31" t="s">
        <v>26</v>
      </c>
      <c r="D5" s="8"/>
      <c r="F5" s="6"/>
      <c r="G5" s="7"/>
      <c r="H5" s="7"/>
      <c r="I5" s="8"/>
    </row>
    <row r="6" spans="1:9" ht="12.75">
      <c r="A6" s="5" t="s">
        <v>2</v>
      </c>
      <c r="B6" s="5" t="s">
        <v>31</v>
      </c>
      <c r="C6" s="5" t="s">
        <v>3</v>
      </c>
      <c r="D6" s="5" t="s">
        <v>4</v>
      </c>
      <c r="E6" s="4"/>
      <c r="F6" s="5" t="s">
        <v>2</v>
      </c>
      <c r="G6" s="5" t="s">
        <v>31</v>
      </c>
      <c r="H6" s="5" t="s">
        <v>3</v>
      </c>
      <c r="I6" s="5" t="s">
        <v>4</v>
      </c>
    </row>
    <row r="7" spans="1:9" ht="12.75">
      <c r="A7" s="1"/>
      <c r="B7" s="1"/>
      <c r="C7" s="1" t="s">
        <v>37</v>
      </c>
      <c r="D7" s="2">
        <v>2205</v>
      </c>
      <c r="F7" s="3"/>
      <c r="G7" s="3"/>
      <c r="H7" s="1" t="s">
        <v>99</v>
      </c>
      <c r="I7" s="2">
        <v>1400</v>
      </c>
    </row>
    <row r="8" spans="1:9" ht="12.75">
      <c r="A8" s="1"/>
      <c r="B8" s="1"/>
      <c r="C8" s="1" t="s">
        <v>38</v>
      </c>
      <c r="D8" s="2"/>
      <c r="F8" s="1"/>
      <c r="G8" s="1"/>
      <c r="H8" s="1" t="s">
        <v>100</v>
      </c>
      <c r="I8" s="1"/>
    </row>
    <row r="9" spans="1:9" ht="12.75">
      <c r="A9" s="1"/>
      <c r="B9" s="1" t="s">
        <v>97</v>
      </c>
      <c r="C9" s="1" t="s">
        <v>39</v>
      </c>
      <c r="D9" s="2">
        <f>22*40</f>
        <v>880</v>
      </c>
      <c r="F9" s="3"/>
      <c r="G9" s="3"/>
      <c r="H9" s="1" t="s">
        <v>54</v>
      </c>
      <c r="I9" s="2"/>
    </row>
    <row r="10" spans="1:9" ht="12.75">
      <c r="A10" s="1"/>
      <c r="B10" s="1"/>
      <c r="C10" s="1" t="s">
        <v>40</v>
      </c>
      <c r="D10" s="2"/>
      <c r="F10" s="3"/>
      <c r="G10" s="3"/>
      <c r="H10" s="1" t="s">
        <v>56</v>
      </c>
      <c r="I10" s="2"/>
    </row>
    <row r="11" spans="1:9" ht="12.75">
      <c r="A11" s="1"/>
      <c r="B11" s="1"/>
      <c r="C11" s="1" t="s">
        <v>41</v>
      </c>
      <c r="D11" s="2"/>
      <c r="F11" s="3"/>
      <c r="G11" s="3"/>
      <c r="H11" s="1" t="s">
        <v>33</v>
      </c>
      <c r="I11" s="1"/>
    </row>
    <row r="12" spans="1:9" ht="12.75">
      <c r="A12" s="1"/>
      <c r="B12" s="1"/>
      <c r="C12" s="1" t="s">
        <v>42</v>
      </c>
      <c r="D12" s="2"/>
      <c r="F12" s="3"/>
      <c r="G12" s="3"/>
      <c r="H12" t="s">
        <v>57</v>
      </c>
      <c r="I12" s="2"/>
    </row>
    <row r="13" spans="1:9" ht="12.75">
      <c r="A13" s="1"/>
      <c r="B13" s="1"/>
      <c r="C13" s="1" t="s">
        <v>43</v>
      </c>
      <c r="D13" s="2"/>
      <c r="F13" s="3"/>
      <c r="G13" s="3"/>
      <c r="H13" t="s">
        <v>107</v>
      </c>
      <c r="I13" s="2"/>
    </row>
    <row r="14" spans="1:9" ht="12.75">
      <c r="A14" s="1"/>
      <c r="B14" s="1"/>
      <c r="C14" s="1" t="s">
        <v>44</v>
      </c>
      <c r="D14" s="2"/>
      <c r="F14" s="3"/>
      <c r="G14" s="3"/>
      <c r="H14" s="1" t="s">
        <v>58</v>
      </c>
      <c r="I14" s="2"/>
    </row>
    <row r="15" spans="1:9" ht="12.75">
      <c r="A15" s="1"/>
      <c r="B15" s="1"/>
      <c r="C15" s="1" t="s">
        <v>45</v>
      </c>
      <c r="D15" s="2"/>
      <c r="F15" s="3"/>
      <c r="G15" s="3"/>
      <c r="H15" s="1" t="s">
        <v>59</v>
      </c>
      <c r="I15" s="2"/>
    </row>
    <row r="16" spans="1:9" ht="12.75">
      <c r="A16" s="1"/>
      <c r="B16" s="1"/>
      <c r="C16" s="1" t="s">
        <v>46</v>
      </c>
      <c r="D16" s="2"/>
      <c r="F16" s="3"/>
      <c r="G16" s="3"/>
      <c r="H16" s="1" t="s">
        <v>60</v>
      </c>
      <c r="I16" s="2"/>
    </row>
    <row r="17" spans="1:9" ht="12.75">
      <c r="A17" s="1"/>
      <c r="B17" s="1"/>
      <c r="C17" t="s">
        <v>47</v>
      </c>
      <c r="D17" s="2"/>
      <c r="F17" s="3"/>
      <c r="G17" s="3"/>
      <c r="H17" s="1" t="s">
        <v>61</v>
      </c>
      <c r="I17" s="2"/>
    </row>
    <row r="18" spans="1:9" ht="12.75">
      <c r="A18" s="1"/>
      <c r="B18" s="1"/>
      <c r="C18" s="1" t="s">
        <v>48</v>
      </c>
      <c r="D18" s="10"/>
      <c r="E18" s="11"/>
      <c r="F18" s="3"/>
      <c r="G18" s="3"/>
      <c r="H18" s="1" t="s">
        <v>63</v>
      </c>
      <c r="I18" s="2"/>
    </row>
    <row r="19" spans="1:9" ht="12.75">
      <c r="A19" s="1"/>
      <c r="B19" s="1"/>
      <c r="C19" s="1" t="s">
        <v>49</v>
      </c>
      <c r="D19" s="2"/>
      <c r="F19" s="3"/>
      <c r="G19" s="3"/>
      <c r="H19" s="1" t="s">
        <v>64</v>
      </c>
      <c r="I19" s="2"/>
    </row>
    <row r="20" spans="1:9" ht="12.75">
      <c r="A20" s="1"/>
      <c r="B20" s="1"/>
      <c r="C20" s="1" t="s">
        <v>50</v>
      </c>
      <c r="D20" s="2"/>
      <c r="F20" s="3"/>
      <c r="G20" s="3"/>
      <c r="H20" s="1" t="s">
        <v>67</v>
      </c>
      <c r="I20" s="2"/>
    </row>
    <row r="21" spans="1:9" ht="12.75">
      <c r="A21" s="1"/>
      <c r="B21" s="1"/>
      <c r="C21" s="1" t="s">
        <v>51</v>
      </c>
      <c r="D21" s="2"/>
      <c r="F21" s="1"/>
      <c r="G21" s="1"/>
      <c r="H21" s="1" t="s">
        <v>65</v>
      </c>
      <c r="I21" s="2"/>
    </row>
    <row r="22" spans="1:9" ht="12.75">
      <c r="A22" s="1"/>
      <c r="B22" s="1"/>
      <c r="C22" t="s">
        <v>111</v>
      </c>
      <c r="D22" s="1">
        <v>450</v>
      </c>
      <c r="F22" s="1"/>
      <c r="G22" s="32"/>
      <c r="H22" s="1" t="s">
        <v>66</v>
      </c>
      <c r="I22" s="2">
        <v>66</v>
      </c>
    </row>
    <row r="23" spans="1:9" ht="12.75">
      <c r="A23" s="1"/>
      <c r="B23" s="1"/>
      <c r="C23" s="1" t="s">
        <v>53</v>
      </c>
      <c r="D23" s="1">
        <v>520</v>
      </c>
      <c r="F23" s="1"/>
      <c r="G23" s="1"/>
      <c r="H23" s="1" t="s">
        <v>32</v>
      </c>
      <c r="I23" s="2"/>
    </row>
    <row r="24" spans="1:9" ht="12.75">
      <c r="A24" s="1"/>
      <c r="B24" s="1"/>
      <c r="C24" s="1" t="s">
        <v>30</v>
      </c>
      <c r="D24" s="1"/>
      <c r="F24" s="1"/>
      <c r="G24" s="1"/>
      <c r="H24" s="1" t="s">
        <v>68</v>
      </c>
      <c r="I24" s="1"/>
    </row>
    <row r="25" spans="1:9" ht="12.75">
      <c r="A25" s="1"/>
      <c r="B25" s="1"/>
      <c r="C25" s="1" t="s">
        <v>74</v>
      </c>
      <c r="D25" s="1"/>
      <c r="F25" s="1"/>
      <c r="G25" s="1"/>
      <c r="H25" s="1" t="s">
        <v>71</v>
      </c>
      <c r="I25" s="1"/>
    </row>
    <row r="26" spans="1:9" ht="12.75">
      <c r="A26" s="1"/>
      <c r="B26" s="1"/>
      <c r="C26" t="s">
        <v>75</v>
      </c>
      <c r="D26" s="1"/>
      <c r="F26" s="1"/>
      <c r="G26" s="1"/>
      <c r="H26" s="1" t="s">
        <v>72</v>
      </c>
      <c r="I26" s="2">
        <v>9</v>
      </c>
    </row>
    <row r="27" spans="1:9" ht="12.75">
      <c r="A27" s="1"/>
      <c r="B27" s="1"/>
      <c r="C27" s="1"/>
      <c r="D27" s="1"/>
      <c r="F27" s="1"/>
      <c r="G27" s="1"/>
      <c r="H27" s="1" t="s">
        <v>27</v>
      </c>
      <c r="I27" s="2">
        <v>90</v>
      </c>
    </row>
    <row r="28" spans="1:9" ht="12.75">
      <c r="A28" s="1"/>
      <c r="B28" s="1"/>
      <c r="C28" s="1"/>
      <c r="D28" s="1"/>
      <c r="F28" s="1"/>
      <c r="G28" s="1"/>
      <c r="H28" t="s">
        <v>70</v>
      </c>
      <c r="I28" s="2"/>
    </row>
    <row r="29" spans="1:9" ht="12.75">
      <c r="A29" s="1"/>
      <c r="B29" s="1"/>
      <c r="C29" s="1"/>
      <c r="D29" s="1"/>
      <c r="F29" s="1"/>
      <c r="G29" s="1"/>
      <c r="H29" s="1" t="s">
        <v>104</v>
      </c>
      <c r="I29" s="2">
        <v>520</v>
      </c>
    </row>
    <row r="30" spans="1:9" ht="12.75">
      <c r="A30" s="1"/>
      <c r="B30" s="1"/>
      <c r="C30" s="1"/>
      <c r="D30" s="1"/>
      <c r="F30" s="1"/>
      <c r="G30" s="1"/>
      <c r="H30" s="1" t="s">
        <v>73</v>
      </c>
      <c r="I30" s="2">
        <v>250</v>
      </c>
    </row>
    <row r="31" spans="1:9" ht="12.75">
      <c r="A31" s="1"/>
      <c r="B31" s="1"/>
      <c r="C31" s="1"/>
      <c r="D31" s="1"/>
      <c r="F31" s="1"/>
      <c r="G31" s="1"/>
      <c r="H31" s="1" t="s">
        <v>69</v>
      </c>
      <c r="I31" s="2"/>
    </row>
    <row r="32" spans="1:9" ht="12.75">
      <c r="A32" s="1"/>
      <c r="B32" s="1"/>
      <c r="C32" s="1"/>
      <c r="D32" s="1"/>
      <c r="F32" s="1"/>
      <c r="G32" s="1"/>
      <c r="H32" s="1" t="s">
        <v>34</v>
      </c>
      <c r="I32" s="2">
        <v>12</v>
      </c>
    </row>
    <row r="33" spans="1:9" ht="13.5" thickBot="1">
      <c r="A33" s="12"/>
      <c r="B33" s="12"/>
      <c r="C33" s="12"/>
      <c r="D33" s="12"/>
      <c r="F33" s="12"/>
      <c r="G33" s="1"/>
      <c r="H33" s="12" t="s">
        <v>113</v>
      </c>
      <c r="I33" s="41">
        <v>30</v>
      </c>
    </row>
    <row r="34" spans="1:9" ht="16.5" thickBot="1">
      <c r="A34" s="13" t="s">
        <v>16</v>
      </c>
      <c r="B34" s="14"/>
      <c r="C34" s="14"/>
      <c r="D34" s="15">
        <f>SUM(D7:D33)</f>
        <v>4055</v>
      </c>
      <c r="E34" s="16"/>
      <c r="F34" s="13" t="s">
        <v>17</v>
      </c>
      <c r="G34" s="14"/>
      <c r="H34" s="14"/>
      <c r="I34" s="15">
        <f>SUM(I7:I33)</f>
        <v>2377</v>
      </c>
    </row>
    <row r="35" ht="13.5" thickBot="1"/>
    <row r="36" spans="6:9" ht="13.5" thickBot="1">
      <c r="F36" s="35" t="s">
        <v>36</v>
      </c>
      <c r="G36" s="36"/>
      <c r="H36" s="36"/>
      <c r="I36" s="38">
        <f>282.62*2.872</f>
        <v>811.68464</v>
      </c>
    </row>
  </sheetData>
  <mergeCells count="4">
    <mergeCell ref="A4:D4"/>
    <mergeCell ref="F4:I4"/>
    <mergeCell ref="A2:I2"/>
    <mergeCell ref="A1:I1"/>
  </mergeCells>
  <printOptions horizontalCentered="1"/>
  <pageMargins left="0.11811023622047245" right="0.5511811023622047" top="1.0236220472440944" bottom="1" header="0.2755905511811024" footer="0"/>
  <pageSetup horizontalDpi="360" verticalDpi="360" orientation="landscape" paperSize="9" scale="82" r:id="rId1"/>
  <headerFooter alignWithMargins="0">
    <oddHeader>&amp;R&amp;"Arial,Negrita"RECURSOS S.A.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G28" sqref="G28"/>
    </sheetView>
  </sheetViews>
  <sheetFormatPr defaultColWidth="11.421875" defaultRowHeight="12.75"/>
  <cols>
    <col min="1" max="1" width="7.7109375" style="0" customWidth="1"/>
    <col min="2" max="2" width="7.140625" style="0" customWidth="1"/>
    <col min="3" max="3" width="31.28125" style="0" customWidth="1"/>
    <col min="4" max="4" width="12.57421875" style="0" customWidth="1"/>
    <col min="5" max="5" width="6.00390625" style="0" customWidth="1"/>
    <col min="6" max="7" width="7.57421875" style="0" customWidth="1"/>
    <col min="8" max="8" width="35.28125" style="0" customWidth="1"/>
    <col min="9" max="9" width="13.28125" style="0" customWidth="1"/>
  </cols>
  <sheetData>
    <row r="1" spans="1:9" ht="15.75">
      <c r="A1" s="72" t="s">
        <v>115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72" t="s">
        <v>22</v>
      </c>
      <c r="B2" s="72"/>
      <c r="C2" s="72"/>
      <c r="D2" s="72"/>
      <c r="E2" s="72"/>
      <c r="F2" s="72"/>
      <c r="G2" s="72"/>
      <c r="H2" s="72"/>
      <c r="I2" s="72"/>
    </row>
    <row r="3" ht="13.5" thickBot="1"/>
    <row r="4" spans="1:9" ht="15.75">
      <c r="A4" s="69" t="s">
        <v>1</v>
      </c>
      <c r="B4" s="70"/>
      <c r="C4" s="70"/>
      <c r="D4" s="71"/>
      <c r="F4" s="69" t="s">
        <v>5</v>
      </c>
      <c r="G4" s="70"/>
      <c r="H4" s="70"/>
      <c r="I4" s="71"/>
    </row>
    <row r="5" spans="1:9" ht="13.5" thickBot="1">
      <c r="A5" s="6"/>
      <c r="B5" s="7"/>
      <c r="C5" s="31" t="s">
        <v>26</v>
      </c>
      <c r="D5" s="8"/>
      <c r="F5" s="6"/>
      <c r="G5" s="7"/>
      <c r="H5" s="7"/>
      <c r="I5" s="8"/>
    </row>
    <row r="6" spans="1:9" ht="12.75">
      <c r="A6" s="5" t="s">
        <v>2</v>
      </c>
      <c r="B6" s="5" t="s">
        <v>31</v>
      </c>
      <c r="C6" s="5" t="s">
        <v>3</v>
      </c>
      <c r="D6" s="5" t="s">
        <v>4</v>
      </c>
      <c r="E6" s="4"/>
      <c r="F6" s="5" t="s">
        <v>2</v>
      </c>
      <c r="G6" s="5" t="s">
        <v>31</v>
      </c>
      <c r="H6" s="5" t="s">
        <v>3</v>
      </c>
      <c r="I6" s="5" t="s">
        <v>4</v>
      </c>
    </row>
    <row r="7" spans="1:9" ht="12.75">
      <c r="A7" s="1"/>
      <c r="B7" s="1" t="s">
        <v>102</v>
      </c>
      <c r="C7" s="1" t="s">
        <v>37</v>
      </c>
      <c r="D7" s="2">
        <v>2646</v>
      </c>
      <c r="F7" s="3"/>
      <c r="G7" s="3"/>
      <c r="H7" s="1" t="s">
        <v>99</v>
      </c>
      <c r="I7" s="2">
        <v>1920</v>
      </c>
    </row>
    <row r="8" spans="1:9" ht="12.75">
      <c r="A8" s="1"/>
      <c r="B8" s="1"/>
      <c r="C8" s="1" t="s">
        <v>38</v>
      </c>
      <c r="D8" s="2"/>
      <c r="F8" s="1"/>
      <c r="G8" s="1"/>
      <c r="H8" s="1" t="s">
        <v>100</v>
      </c>
      <c r="I8" s="1"/>
    </row>
    <row r="9" spans="1:9" ht="12.75">
      <c r="A9" s="1"/>
      <c r="B9" s="1" t="s">
        <v>97</v>
      </c>
      <c r="C9" s="1" t="s">
        <v>39</v>
      </c>
      <c r="D9" s="2">
        <v>1200</v>
      </c>
      <c r="F9" s="3"/>
      <c r="G9" s="3"/>
      <c r="H9" s="1" t="s">
        <v>54</v>
      </c>
      <c r="I9" s="2"/>
    </row>
    <row r="10" spans="1:9" ht="12.75">
      <c r="A10" s="1"/>
      <c r="B10" s="1"/>
      <c r="C10" s="1" t="s">
        <v>40</v>
      </c>
      <c r="D10" s="2"/>
      <c r="F10" s="3"/>
      <c r="G10" s="3"/>
      <c r="H10" s="1" t="s">
        <v>56</v>
      </c>
      <c r="I10" s="2"/>
    </row>
    <row r="11" spans="1:9" ht="12.75">
      <c r="A11" s="1"/>
      <c r="B11" s="1"/>
      <c r="C11" s="1" t="s">
        <v>41</v>
      </c>
      <c r="D11" s="2"/>
      <c r="F11" s="3"/>
      <c r="G11" s="3"/>
      <c r="H11" s="1" t="s">
        <v>33</v>
      </c>
      <c r="I11" s="1"/>
    </row>
    <row r="12" spans="1:9" ht="12.75">
      <c r="A12" s="1"/>
      <c r="B12" s="1"/>
      <c r="C12" s="1" t="s">
        <v>42</v>
      </c>
      <c r="D12" s="2"/>
      <c r="F12" s="3"/>
      <c r="G12" s="3"/>
      <c r="H12" t="s">
        <v>57</v>
      </c>
      <c r="I12" s="2"/>
    </row>
    <row r="13" spans="1:9" ht="12.75">
      <c r="A13" s="1"/>
      <c r="B13" s="1"/>
      <c r="C13" s="1" t="s">
        <v>43</v>
      </c>
      <c r="D13" s="2"/>
      <c r="F13" s="3"/>
      <c r="G13" s="3"/>
      <c r="H13" t="s">
        <v>107</v>
      </c>
      <c r="I13" s="2"/>
    </row>
    <row r="14" spans="1:9" ht="12.75">
      <c r="A14" s="1"/>
      <c r="B14" s="1"/>
      <c r="C14" s="1" t="s">
        <v>44</v>
      </c>
      <c r="D14" s="2"/>
      <c r="F14" s="3"/>
      <c r="G14" s="3"/>
      <c r="H14" s="1" t="s">
        <v>58</v>
      </c>
      <c r="I14" s="2"/>
    </row>
    <row r="15" spans="1:9" ht="12.75">
      <c r="A15" s="1"/>
      <c r="B15" s="1"/>
      <c r="C15" s="1" t="s">
        <v>45</v>
      </c>
      <c r="D15" s="2"/>
      <c r="F15" s="3"/>
      <c r="G15" s="3"/>
      <c r="H15" s="1" t="s">
        <v>59</v>
      </c>
      <c r="I15" s="2"/>
    </row>
    <row r="16" spans="1:9" ht="12.75">
      <c r="A16" s="1"/>
      <c r="B16" s="1"/>
      <c r="C16" s="1" t="s">
        <v>46</v>
      </c>
      <c r="D16" s="2"/>
      <c r="F16" s="3"/>
      <c r="G16" s="3"/>
      <c r="H16" s="1" t="s">
        <v>60</v>
      </c>
      <c r="I16" s="2"/>
    </row>
    <row r="17" spans="1:9" ht="12.75">
      <c r="A17" s="1"/>
      <c r="B17" s="1"/>
      <c r="C17" t="s">
        <v>47</v>
      </c>
      <c r="D17" s="2"/>
      <c r="F17" s="3"/>
      <c r="G17" s="3"/>
      <c r="H17" s="1" t="s">
        <v>61</v>
      </c>
      <c r="I17" s="2"/>
    </row>
    <row r="18" spans="1:9" ht="12.75">
      <c r="A18" s="1"/>
      <c r="B18" s="1"/>
      <c r="C18" s="1" t="s">
        <v>48</v>
      </c>
      <c r="D18" s="10"/>
      <c r="E18" s="11"/>
      <c r="F18" s="3"/>
      <c r="G18" s="3"/>
      <c r="H18" s="1" t="s">
        <v>63</v>
      </c>
      <c r="I18" s="2"/>
    </row>
    <row r="19" spans="1:9" ht="12.75">
      <c r="A19" s="1"/>
      <c r="B19" s="1"/>
      <c r="C19" s="1" t="s">
        <v>49</v>
      </c>
      <c r="D19" s="2"/>
      <c r="F19" s="3"/>
      <c r="G19" s="3"/>
      <c r="H19" s="1" t="s">
        <v>64</v>
      </c>
      <c r="I19" s="2"/>
    </row>
    <row r="20" spans="1:9" ht="12.75">
      <c r="A20" s="1"/>
      <c r="B20" s="1"/>
      <c r="C20" s="1" t="s">
        <v>50</v>
      </c>
      <c r="D20" s="2"/>
      <c r="F20" s="3"/>
      <c r="G20" s="3"/>
      <c r="H20" s="1" t="s">
        <v>67</v>
      </c>
      <c r="I20" s="2"/>
    </row>
    <row r="21" spans="1:9" ht="12.75">
      <c r="A21" s="1"/>
      <c r="B21" s="1"/>
      <c r="C21" s="1" t="s">
        <v>51</v>
      </c>
      <c r="D21" s="2"/>
      <c r="F21" s="1"/>
      <c r="G21" s="1"/>
      <c r="H21" s="1" t="s">
        <v>65</v>
      </c>
      <c r="I21" s="2"/>
    </row>
    <row r="22" spans="1:9" ht="12.75">
      <c r="A22" s="1"/>
      <c r="B22" s="1"/>
      <c r="C22" t="s">
        <v>106</v>
      </c>
      <c r="D22" s="1">
        <v>720</v>
      </c>
      <c r="F22" s="1"/>
      <c r="G22" s="32"/>
      <c r="H22" s="1" t="s">
        <v>66</v>
      </c>
      <c r="I22" s="2">
        <v>46</v>
      </c>
    </row>
    <row r="23" spans="1:9" ht="12.75">
      <c r="A23" s="1"/>
      <c r="B23" s="1"/>
      <c r="C23" s="1" t="s">
        <v>53</v>
      </c>
      <c r="D23" s="1">
        <v>450</v>
      </c>
      <c r="F23" s="1"/>
      <c r="G23" s="1"/>
      <c r="H23" s="1" t="s">
        <v>32</v>
      </c>
      <c r="I23" s="2"/>
    </row>
    <row r="24" spans="1:9" ht="12.75">
      <c r="A24" s="1"/>
      <c r="B24" s="1"/>
      <c r="C24" s="1" t="s">
        <v>105</v>
      </c>
      <c r="D24" s="1"/>
      <c r="F24" s="1"/>
      <c r="G24" s="1"/>
      <c r="H24" s="1" t="s">
        <v>68</v>
      </c>
      <c r="I24" s="1"/>
    </row>
    <row r="25" spans="1:9" ht="12.75">
      <c r="A25" s="1"/>
      <c r="B25" s="1"/>
      <c r="C25" s="1" t="s">
        <v>74</v>
      </c>
      <c r="D25" s="1"/>
      <c r="F25" s="1"/>
      <c r="G25" s="1"/>
      <c r="H25" s="1" t="s">
        <v>95</v>
      </c>
      <c r="I25" s="1">
        <v>400</v>
      </c>
    </row>
    <row r="26" spans="1:9" ht="12.75">
      <c r="A26" s="1"/>
      <c r="B26" s="1"/>
      <c r="C26" t="s">
        <v>75</v>
      </c>
      <c r="D26" s="1"/>
      <c r="F26" s="1"/>
      <c r="G26" s="1"/>
      <c r="H26" s="1" t="s">
        <v>72</v>
      </c>
      <c r="I26" s="1"/>
    </row>
    <row r="27" spans="1:9" ht="12.75">
      <c r="A27" s="1"/>
      <c r="B27" s="1"/>
      <c r="C27" s="1"/>
      <c r="D27" s="1"/>
      <c r="F27" s="1"/>
      <c r="G27" s="1"/>
      <c r="H27" s="1" t="s">
        <v>27</v>
      </c>
      <c r="I27" s="1">
        <v>100</v>
      </c>
    </row>
    <row r="28" spans="1:9" ht="12.75">
      <c r="A28" s="1"/>
      <c r="B28" s="1"/>
      <c r="C28" s="1"/>
      <c r="D28" s="1"/>
      <c r="F28" s="1"/>
      <c r="G28" s="1"/>
      <c r="H28" t="s">
        <v>70</v>
      </c>
      <c r="I28" s="2"/>
    </row>
    <row r="29" spans="1:9" ht="12.75">
      <c r="A29" s="1"/>
      <c r="B29" s="1"/>
      <c r="C29" s="1"/>
      <c r="D29" s="1"/>
      <c r="F29" s="1"/>
      <c r="G29" s="1"/>
      <c r="H29" s="1" t="s">
        <v>104</v>
      </c>
      <c r="I29" s="2">
        <v>520</v>
      </c>
    </row>
    <row r="30" spans="1:9" ht="12.75">
      <c r="A30" s="1"/>
      <c r="B30" s="1"/>
      <c r="C30" s="1"/>
      <c r="D30" s="1"/>
      <c r="F30" s="1"/>
      <c r="G30" s="1"/>
      <c r="H30" s="1" t="s">
        <v>73</v>
      </c>
      <c r="I30" s="2">
        <f>25*8</f>
        <v>200</v>
      </c>
    </row>
    <row r="31" spans="1:9" ht="12.75">
      <c r="A31" s="1"/>
      <c r="B31" s="1"/>
      <c r="C31" s="1"/>
      <c r="D31" s="1"/>
      <c r="F31" s="1"/>
      <c r="G31" s="1"/>
      <c r="H31" s="1" t="s">
        <v>69</v>
      </c>
      <c r="I31" s="2"/>
    </row>
    <row r="32" spans="1:9" ht="12.75">
      <c r="A32" s="1"/>
      <c r="B32" s="1"/>
      <c r="C32" s="1"/>
      <c r="D32" s="1"/>
      <c r="F32" s="1"/>
      <c r="G32" s="1"/>
      <c r="H32" s="1" t="s">
        <v>34</v>
      </c>
      <c r="I32" s="2"/>
    </row>
    <row r="33" spans="1:8" ht="13.5" thickBot="1">
      <c r="A33" s="12"/>
      <c r="B33" s="12"/>
      <c r="C33" s="12"/>
      <c r="D33" s="12"/>
      <c r="F33" s="12"/>
      <c r="G33" s="1"/>
      <c r="H33" s="12" t="s">
        <v>28</v>
      </c>
    </row>
    <row r="34" spans="1:9" ht="16.5" thickBot="1">
      <c r="A34" s="13" t="s">
        <v>16</v>
      </c>
      <c r="B34" s="14"/>
      <c r="C34" s="14"/>
      <c r="D34" s="15">
        <f>SUM(D7:D33)</f>
        <v>5016</v>
      </c>
      <c r="E34" s="16"/>
      <c r="F34" s="13" t="s">
        <v>17</v>
      </c>
      <c r="G34" s="14"/>
      <c r="H34" s="14"/>
      <c r="I34" s="15">
        <f>SUM(I7:I33)</f>
        <v>3186</v>
      </c>
    </row>
    <row r="35" ht="13.5" thickBot="1"/>
    <row r="36" spans="6:9" ht="13.5" thickBot="1">
      <c r="F36" s="35" t="s">
        <v>36</v>
      </c>
      <c r="G36" s="36"/>
      <c r="H36" s="36"/>
      <c r="I36" s="38">
        <f>282.62*2.898</f>
        <v>819.03276</v>
      </c>
    </row>
  </sheetData>
  <mergeCells count="4">
    <mergeCell ref="A4:D4"/>
    <mergeCell ref="A2:I2"/>
    <mergeCell ref="F4:I4"/>
    <mergeCell ref="A1:I1"/>
  </mergeCells>
  <printOptions horizontalCentered="1"/>
  <pageMargins left="0.11811023622047245" right="0.5511811023622047" top="1.0236220472440944" bottom="1" header="0.2755905511811024" footer="0"/>
  <pageSetup horizontalDpi="360" verticalDpi="360" orientation="landscape" paperSize="9" scale="82" r:id="rId1"/>
  <headerFooter alignWithMargins="0">
    <oddHeader>&amp;R&amp;"Arial,Negrita"RECURSOS S.A.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RECURSOS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Testino</dc:creator>
  <cp:keywords/>
  <dc:description/>
  <cp:lastModifiedBy>ING. MARIO MARTINEZ LOYA</cp:lastModifiedBy>
  <cp:lastPrinted>1999-12-01T17:43:26Z</cp:lastPrinted>
  <dcterms:created xsi:type="dcterms:W3CDTF">1998-09-21T14:49:27Z</dcterms:created>
  <dcterms:modified xsi:type="dcterms:W3CDTF">2002-08-10T21:27:23Z</dcterms:modified>
  <cp:category/>
  <cp:version/>
  <cp:contentType/>
  <cp:contentStatus/>
</cp:coreProperties>
</file>